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gdok.finma.ch/container/1509/G01325952/Vernehmlassung 2022/Version in VnL gegeben/"/>
    </mc:Choice>
  </mc:AlternateContent>
  <xr:revisionPtr revIDLastSave="0" documentId="13_ncr:1_{482B89ED-5681-4072-821D-D3A4105F252B}" xr6:coauthVersionLast="46" xr6:coauthVersionMax="46" xr10:uidLastSave="{00000000-0000-0000-0000-000000000000}"/>
  <bookViews>
    <workbookView xWindow="-120" yWindow="-120" windowWidth="38640" windowHeight="21390" tabRatio="752" activeTab="1" xr2:uid="{ABA6ACF4-54DA-46A3-BE39-2B5EEC9E77F2}"/>
  </bookViews>
  <sheets>
    <sheet name="Delivery note" sheetId="1" r:id="rId1"/>
    <sheet name="P_CRIRB_01.MELD" sheetId="2" r:id="rId2"/>
    <sheet name="P_CRIRB_02.MELD" sheetId="3" r:id="rId3"/>
    <sheet name="P_CRIRB_03.MELD" sheetId="4" r:id="rId4"/>
    <sheet name="P_CRIRB_04.MELD" sheetId="5" r:id="rId5"/>
    <sheet name="P_CRIRB_05.MELD" sheetId="6" r:id="rId6"/>
    <sheet name="P_CRIRB_06.MELD" sheetId="11" r:id="rId7"/>
    <sheet name="P_CRIRB_07.MELD" sheetId="13" r:id="rId8"/>
    <sheet name="P_CRIRB_08.MELD" sheetId="24" r:id="rId9"/>
    <sheet name="P_CRIRB_09.MELD" sheetId="7" r:id="rId10"/>
    <sheet name="P_CRIRB_10.MELD" sheetId="8" r:id="rId11"/>
    <sheet name="P_CRIRB_11.MELD" sheetId="9" r:id="rId12"/>
    <sheet name="P_CRIRB_12.MELD" sheetId="29" r:id="rId13"/>
    <sheet name="P_CRIRB_13.MELD" sheetId="30" r:id="rId14"/>
    <sheet name="P_CRIRB_14.MELD" sheetId="31" r:id="rId15"/>
    <sheet name="P_CRIRB_15.MELD" sheetId="32" r:id="rId16"/>
    <sheet name="P_CRIRB_09.MELD_deleted" sheetId="10" r:id="rId17"/>
  </sheets>
  <externalReferences>
    <externalReference r:id="rId18"/>
    <externalReference r:id="rId19"/>
  </externalReferences>
  <definedNames>
    <definedName name="App">[1]Lists!$A$27:$A$29</definedName>
    <definedName name="Frequency">[1]Lists!$A$21:$A$25</definedName>
    <definedName name="kk">'[2]List details'!$C$5:$C$8</definedName>
    <definedName name="ll">'[2]List details'!$C$5:$C$8</definedName>
    <definedName name="P_Subtitle">'Delivery note'!$B$7</definedName>
    <definedName name="P_Title">'Delivery note'!$B$8</definedName>
    <definedName name="_xlnm.Print_Area" localSheetId="0">'Delivery note'!$A$1:$H$48</definedName>
    <definedName name="_xlnm.Print_Area" localSheetId="1">P_CRIRB_01.MELD!$D$17:$AB$89</definedName>
    <definedName name="_xlnm.Print_Area" localSheetId="2">P_CRIRB_02.MELD!$D$17:$AB$89</definedName>
    <definedName name="_xlnm.Print_Area" localSheetId="3">P_CRIRB_03.MELD!$D$17:$AB$89</definedName>
    <definedName name="_xlnm.Print_Area" localSheetId="4">P_CRIRB_04.MELD!$D$17:$AB$89</definedName>
    <definedName name="_xlnm.Print_Area" localSheetId="5">P_CRIRB_05.MELD!$D$17:$AB$89</definedName>
    <definedName name="_xlnm.Print_Area" localSheetId="6">P_CRIRB_06.MELD!$D$17:$AB$90</definedName>
    <definedName name="_xlnm.Print_Area" localSheetId="7">P_CRIRB_07.MELD!$D$17:$AB$90</definedName>
    <definedName name="_xlnm.Print_Area" localSheetId="8">P_CRIRB_08.MELD!$D$17:$AB$90</definedName>
    <definedName name="_xlnm.Print_Area" localSheetId="9">P_CRIRB_09.MELD!$D$17:$AB$89</definedName>
    <definedName name="_xlnm.Print_Area" localSheetId="16">P_CRIRB_09.MELD_deleted!$D$18:$AB$90</definedName>
    <definedName name="_xlnm.Print_Area" localSheetId="10">P_CRIRB_10.MELD!$D$17:$AB$89</definedName>
    <definedName name="_xlnm.Print_Area" localSheetId="11">P_CRIRB_11.MELD!$D$17:$AB$89</definedName>
    <definedName name="_xlnm.Print_Area" localSheetId="12">P_CRIRB_12.MELD!$D$1:$AB$69</definedName>
    <definedName name="_xlnm.Print_Area" localSheetId="13">P_CRIRB_13.MELD!$D$1:$AB$42</definedName>
    <definedName name="_xlnm.Print_Area" localSheetId="14">P_CRIRB_14.MELD!$D$1:$AB$51</definedName>
    <definedName name="_xlnm.Print_Area" localSheetId="15">P_CRIRB_15.MELD!$D$1:$AB$39</definedName>
    <definedName name="_xlnm.Print_Titles" localSheetId="1">P_CRIRB_01.MELD!$A:$C,P_CRIRB_01.MELD!$1:$16</definedName>
    <definedName name="_xlnm.Print_Titles" localSheetId="2">P_CRIRB_02.MELD!$A:$C,P_CRIRB_02.MELD!$1:$16</definedName>
    <definedName name="_xlnm.Print_Titles" localSheetId="3">P_CRIRB_03.MELD!$A:$C,P_CRIRB_03.MELD!$1:$16</definedName>
    <definedName name="_xlnm.Print_Titles" localSheetId="4">P_CRIRB_04.MELD!$A:$C,P_CRIRB_04.MELD!$1:$16</definedName>
    <definedName name="_xlnm.Print_Titles" localSheetId="5">P_CRIRB_05.MELD!$A:$C,P_CRIRB_05.MELD!$1:$16</definedName>
    <definedName name="_xlnm.Print_Titles" localSheetId="6">P_CRIRB_06.MELD!$A:$C,P_CRIRB_06.MELD!$1:$16</definedName>
    <definedName name="_xlnm.Print_Titles" localSheetId="7">P_CRIRB_07.MELD!$A:$C,P_CRIRB_07.MELD!$1:$16</definedName>
    <definedName name="_xlnm.Print_Titles" localSheetId="8">P_CRIRB_08.MELD!$A:$C,P_CRIRB_08.MELD!$1:$16</definedName>
    <definedName name="_xlnm.Print_Titles" localSheetId="9">P_CRIRB_09.MELD!$A:$C,P_CRIRB_09.MELD!$1:$16</definedName>
    <definedName name="_xlnm.Print_Titles" localSheetId="16">P_CRIRB_09.MELD_deleted!$A:$C,P_CRIRB_09.MELD_deleted!$1:$17</definedName>
    <definedName name="_xlnm.Print_Titles" localSheetId="10">P_CRIRB_10.MELD!$A:$C,P_CRIRB_10.MELD!$1:$16</definedName>
    <definedName name="_xlnm.Print_Titles" localSheetId="11">P_CRIRB_11.MELD!$A:$C,P_CRIRB_11.MELD!$1:$16</definedName>
    <definedName name="_xlnm.Print_Titles" localSheetId="12">P_CRIRB_12.MELD!$A:$C</definedName>
    <definedName name="_xlnm.Print_Titles" localSheetId="13">P_CRIRB_13.MELD!$A:$C</definedName>
    <definedName name="_xlnm.Print_Titles" localSheetId="14">P_CRIRB_14.MELD!$A:$C</definedName>
    <definedName name="_xlnm.Print_Titles" localSheetId="15">P_CRIRB_15.MELD!$A:$C</definedName>
    <definedName name="Valid">#REF!</definedName>
    <definedName name="Valid1">#REF!</definedName>
    <definedName name="Valid10">#REF!</definedName>
    <definedName name="Valid2">#REF!</definedName>
    <definedName name="Valid3">#REF!</definedName>
    <definedName name="Valid4">#REF!</definedName>
    <definedName name="Valid5">#REF!</definedName>
    <definedName name="XBRL">[1]Lists!$A$17:$A$19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24" l="1"/>
  <c r="F26" i="24"/>
  <c r="F20" i="24" s="1"/>
  <c r="L17" i="3"/>
  <c r="M17" i="3"/>
  <c r="L17" i="4"/>
  <c r="M17" i="4"/>
  <c r="L17" i="5"/>
  <c r="M17" i="5"/>
  <c r="L17" i="6"/>
  <c r="M17" i="6"/>
  <c r="L17" i="11"/>
  <c r="M17" i="11"/>
  <c r="L17" i="13"/>
  <c r="M17" i="13"/>
  <c r="L17" i="24"/>
  <c r="M17" i="24"/>
  <c r="L17" i="7"/>
  <c r="M17" i="7"/>
  <c r="L17" i="8"/>
  <c r="M17" i="8"/>
  <c r="L17" i="9"/>
  <c r="M17" i="9"/>
  <c r="L17" i="2"/>
  <c r="M17" i="2"/>
  <c r="S17" i="2" l="1"/>
  <c r="T17" i="2"/>
  <c r="U17" i="2"/>
  <c r="V17" i="2"/>
  <c r="W17" i="2"/>
  <c r="S17" i="3"/>
  <c r="T17" i="3"/>
  <c r="U17" i="3"/>
  <c r="V17" i="3"/>
  <c r="W17" i="3"/>
  <c r="S17" i="4"/>
  <c r="T17" i="4"/>
  <c r="U17" i="4"/>
  <c r="V17" i="4"/>
  <c r="W17" i="4"/>
  <c r="S17" i="5"/>
  <c r="T17" i="5"/>
  <c r="U17" i="5"/>
  <c r="V17" i="5"/>
  <c r="W17" i="5"/>
  <c r="S17" i="6"/>
  <c r="T17" i="6"/>
  <c r="U17" i="6"/>
  <c r="V17" i="6"/>
  <c r="W17" i="6"/>
  <c r="S17" i="11"/>
  <c r="T17" i="11"/>
  <c r="U17" i="11"/>
  <c r="V17" i="11"/>
  <c r="W17" i="11"/>
  <c r="S17" i="13"/>
  <c r="T17" i="13"/>
  <c r="U17" i="13"/>
  <c r="V17" i="13"/>
  <c r="W17" i="13"/>
  <c r="S17" i="24"/>
  <c r="T17" i="24"/>
  <c r="U17" i="24"/>
  <c r="V17" i="24"/>
  <c r="W17" i="24"/>
  <c r="S17" i="8"/>
  <c r="T17" i="8"/>
  <c r="U17" i="8"/>
  <c r="V17" i="8"/>
  <c r="W17" i="8"/>
  <c r="S17" i="9"/>
  <c r="T17" i="9"/>
  <c r="U17" i="9"/>
  <c r="V17" i="9"/>
  <c r="W17" i="9"/>
  <c r="R17" i="2"/>
  <c r="R17" i="3"/>
  <c r="R17" i="4"/>
  <c r="R17" i="5"/>
  <c r="R17" i="6"/>
  <c r="R17" i="11"/>
  <c r="R17" i="13"/>
  <c r="R17" i="24"/>
  <c r="R17" i="8"/>
  <c r="R17" i="9"/>
  <c r="O17" i="2"/>
  <c r="P17" i="2"/>
  <c r="Q17" i="2"/>
  <c r="O17" i="3"/>
  <c r="P17" i="3"/>
  <c r="Q17" i="3"/>
  <c r="O17" i="4"/>
  <c r="P17" i="4"/>
  <c r="Q17" i="4"/>
  <c r="O17" i="5"/>
  <c r="P17" i="5"/>
  <c r="Q17" i="5"/>
  <c r="O17" i="6"/>
  <c r="P17" i="6"/>
  <c r="Q17" i="6"/>
  <c r="O17" i="11"/>
  <c r="P17" i="11"/>
  <c r="Q17" i="11"/>
  <c r="O17" i="13"/>
  <c r="P17" i="13"/>
  <c r="Q17" i="13"/>
  <c r="O17" i="24"/>
  <c r="P17" i="24"/>
  <c r="Q17" i="24"/>
  <c r="Q17" i="7"/>
  <c r="O17" i="8"/>
  <c r="P17" i="8"/>
  <c r="Q17" i="8"/>
  <c r="O17" i="9"/>
  <c r="P17" i="9"/>
  <c r="Q17" i="9"/>
  <c r="P26" i="2"/>
  <c r="Q26" i="2"/>
  <c r="R26" i="2"/>
  <c r="S26" i="2"/>
  <c r="T26" i="2"/>
  <c r="U26" i="2"/>
  <c r="V26" i="2"/>
  <c r="W26" i="2"/>
  <c r="P26" i="3"/>
  <c r="P21" i="3" s="1"/>
  <c r="Q26" i="3"/>
  <c r="R26" i="3"/>
  <c r="S26" i="3"/>
  <c r="T26" i="3"/>
  <c r="U26" i="3"/>
  <c r="V26" i="3"/>
  <c r="W26" i="3"/>
  <c r="P26" i="4"/>
  <c r="P21" i="4" s="1"/>
  <c r="Q26" i="4"/>
  <c r="R26" i="4"/>
  <c r="S26" i="4"/>
  <c r="T26" i="4"/>
  <c r="U26" i="4"/>
  <c r="V26" i="4"/>
  <c r="W26" i="4"/>
  <c r="P26" i="5"/>
  <c r="Q26" i="5"/>
  <c r="R26" i="5"/>
  <c r="S26" i="5"/>
  <c r="T26" i="5"/>
  <c r="U26" i="5"/>
  <c r="V26" i="5"/>
  <c r="W26" i="5"/>
  <c r="P26" i="6"/>
  <c r="Q26" i="6"/>
  <c r="R26" i="6"/>
  <c r="S26" i="6"/>
  <c r="T26" i="6"/>
  <c r="U26" i="6"/>
  <c r="V26" i="6"/>
  <c r="W26" i="6"/>
  <c r="P26" i="11"/>
  <c r="Q26" i="11"/>
  <c r="R26" i="11"/>
  <c r="S26" i="11"/>
  <c r="T26" i="11"/>
  <c r="U26" i="11"/>
  <c r="V26" i="11"/>
  <c r="W26" i="11"/>
  <c r="P26" i="13"/>
  <c r="P21" i="13" s="1"/>
  <c r="Q26" i="13"/>
  <c r="R26" i="13"/>
  <c r="S26" i="13"/>
  <c r="T26" i="13"/>
  <c r="U26" i="13"/>
  <c r="V26" i="13"/>
  <c r="W26" i="13"/>
  <c r="P26" i="24"/>
  <c r="Q26" i="24"/>
  <c r="R26" i="24"/>
  <c r="S26" i="24"/>
  <c r="T26" i="24"/>
  <c r="U26" i="24"/>
  <c r="V26" i="24"/>
  <c r="W26" i="24"/>
  <c r="P26" i="7"/>
  <c r="Q26" i="7"/>
  <c r="R26" i="7"/>
  <c r="S26" i="7"/>
  <c r="S17" i="7" s="1"/>
  <c r="T26" i="7"/>
  <c r="U26" i="7"/>
  <c r="V26" i="7"/>
  <c r="W26" i="7"/>
  <c r="P26" i="8"/>
  <c r="P21" i="8" s="1"/>
  <c r="Q26" i="8"/>
  <c r="R26" i="8"/>
  <c r="S26" i="8"/>
  <c r="T26" i="8"/>
  <c r="U26" i="8"/>
  <c r="V26" i="8"/>
  <c r="W26" i="8"/>
  <c r="P26" i="9"/>
  <c r="P21" i="9" s="1"/>
  <c r="Q26" i="9"/>
  <c r="R26" i="9"/>
  <c r="S26" i="9"/>
  <c r="T26" i="9"/>
  <c r="U26" i="9"/>
  <c r="V26" i="9"/>
  <c r="W26" i="9"/>
  <c r="O26" i="2"/>
  <c r="O20" i="2" s="1"/>
  <c r="O26" i="3"/>
  <c r="O26" i="4"/>
  <c r="O26" i="5"/>
  <c r="O26" i="6"/>
  <c r="O26" i="11"/>
  <c r="O20" i="11" s="1"/>
  <c r="O26" i="13"/>
  <c r="O26" i="24"/>
  <c r="O26" i="7"/>
  <c r="O26" i="8"/>
  <c r="O20" i="8" s="1"/>
  <c r="O26" i="9"/>
  <c r="J26" i="2"/>
  <c r="J26" i="3"/>
  <c r="J26" i="4"/>
  <c r="J26" i="5"/>
  <c r="J26" i="6"/>
  <c r="J26" i="11"/>
  <c r="J26" i="13"/>
  <c r="J26" i="24"/>
  <c r="J26" i="7"/>
  <c r="J26" i="8"/>
  <c r="J26" i="9"/>
  <c r="K26" i="2"/>
  <c r="L26" i="2"/>
  <c r="M26" i="2"/>
  <c r="K26" i="3"/>
  <c r="L26" i="3"/>
  <c r="M26" i="3"/>
  <c r="K26" i="4"/>
  <c r="L26" i="4"/>
  <c r="M26" i="4"/>
  <c r="K26" i="5"/>
  <c r="L26" i="5"/>
  <c r="M26" i="5"/>
  <c r="K26" i="6"/>
  <c r="L26" i="6"/>
  <c r="M26" i="6"/>
  <c r="K26" i="11"/>
  <c r="L26" i="11"/>
  <c r="M26" i="11"/>
  <c r="K26" i="13"/>
  <c r="L26" i="13"/>
  <c r="M26" i="13"/>
  <c r="K26" i="24"/>
  <c r="L26" i="24"/>
  <c r="M26" i="24"/>
  <c r="K26" i="7"/>
  <c r="L26" i="7"/>
  <c r="M26" i="7"/>
  <c r="K26" i="8"/>
  <c r="L26" i="8"/>
  <c r="M26" i="8"/>
  <c r="K26" i="9"/>
  <c r="L26" i="9"/>
  <c r="M26" i="9"/>
  <c r="K44" i="2"/>
  <c r="K44" i="3"/>
  <c r="K44" i="4"/>
  <c r="K44" i="5"/>
  <c r="K44" i="6"/>
  <c r="K44" i="11"/>
  <c r="K44" i="13"/>
  <c r="K44" i="24"/>
  <c r="K44" i="7"/>
  <c r="K44" i="8"/>
  <c r="K44" i="9"/>
  <c r="J44" i="2"/>
  <c r="J44" i="3"/>
  <c r="J44" i="4"/>
  <c r="J44" i="5"/>
  <c r="J44" i="6"/>
  <c r="J44" i="11"/>
  <c r="J44" i="13"/>
  <c r="J44" i="24"/>
  <c r="J44" i="7"/>
  <c r="J44" i="8"/>
  <c r="J44" i="9"/>
  <c r="L44" i="2"/>
  <c r="M44" i="2"/>
  <c r="L44" i="3"/>
  <c r="M44" i="3"/>
  <c r="L44" i="4"/>
  <c r="M44" i="4"/>
  <c r="L44" i="5"/>
  <c r="M44" i="5"/>
  <c r="L44" i="6"/>
  <c r="M44" i="6"/>
  <c r="L44" i="11"/>
  <c r="M44" i="11"/>
  <c r="L44" i="13"/>
  <c r="M44" i="13"/>
  <c r="L44" i="24"/>
  <c r="M44" i="24"/>
  <c r="L44" i="7"/>
  <c r="M44" i="7"/>
  <c r="L44" i="8"/>
  <c r="M44" i="8"/>
  <c r="L44" i="9"/>
  <c r="M44" i="9"/>
  <c r="R44" i="2"/>
  <c r="S44" i="2"/>
  <c r="T44" i="2"/>
  <c r="U44" i="2"/>
  <c r="V44" i="2"/>
  <c r="W44" i="2"/>
  <c r="R44" i="3"/>
  <c r="S44" i="3"/>
  <c r="T44" i="3"/>
  <c r="U44" i="3"/>
  <c r="V44" i="3"/>
  <c r="W44" i="3"/>
  <c r="R44" i="4"/>
  <c r="S44" i="4"/>
  <c r="T44" i="4"/>
  <c r="U44" i="4"/>
  <c r="V44" i="4"/>
  <c r="W44" i="4"/>
  <c r="R44" i="5"/>
  <c r="S44" i="5"/>
  <c r="T44" i="5"/>
  <c r="U44" i="5"/>
  <c r="V44" i="5"/>
  <c r="W44" i="5"/>
  <c r="R44" i="6"/>
  <c r="S44" i="6"/>
  <c r="T44" i="6"/>
  <c r="U44" i="6"/>
  <c r="V44" i="6"/>
  <c r="W44" i="6"/>
  <c r="R44" i="11"/>
  <c r="S44" i="11"/>
  <c r="T44" i="11"/>
  <c r="U44" i="11"/>
  <c r="V44" i="11"/>
  <c r="W44" i="11"/>
  <c r="R44" i="13"/>
  <c r="S44" i="13"/>
  <c r="T44" i="13"/>
  <c r="U44" i="13"/>
  <c r="V44" i="13"/>
  <c r="W44" i="13"/>
  <c r="R44" i="24"/>
  <c r="S44" i="24"/>
  <c r="T44" i="24"/>
  <c r="U44" i="24"/>
  <c r="V44" i="24"/>
  <c r="W44" i="24"/>
  <c r="R44" i="7"/>
  <c r="S44" i="7"/>
  <c r="T44" i="7"/>
  <c r="U44" i="7"/>
  <c r="V44" i="7"/>
  <c r="W44" i="7"/>
  <c r="W17" i="7" s="1"/>
  <c r="R44" i="8"/>
  <c r="S44" i="8"/>
  <c r="T44" i="8"/>
  <c r="U44" i="8"/>
  <c r="V44" i="8"/>
  <c r="W44" i="8"/>
  <c r="R44" i="9"/>
  <c r="S44" i="9"/>
  <c r="T44" i="9"/>
  <c r="U44" i="9"/>
  <c r="V44" i="9"/>
  <c r="W44" i="9"/>
  <c r="Q44" i="2"/>
  <c r="P44" i="2"/>
  <c r="O44" i="2"/>
  <c r="Q44" i="3"/>
  <c r="P44" i="3"/>
  <c r="O44" i="3"/>
  <c r="Q44" i="4"/>
  <c r="P44" i="4"/>
  <c r="O44" i="4"/>
  <c r="Q44" i="5"/>
  <c r="P44" i="5"/>
  <c r="O44" i="5"/>
  <c r="Q44" i="6"/>
  <c r="P44" i="6"/>
  <c r="O44" i="6"/>
  <c r="Q44" i="11"/>
  <c r="P44" i="11"/>
  <c r="O44" i="11"/>
  <c r="Q44" i="13"/>
  <c r="P44" i="13"/>
  <c r="O44" i="13"/>
  <c r="Q44" i="24"/>
  <c r="P44" i="24"/>
  <c r="P21" i="24" s="1"/>
  <c r="O44" i="24"/>
  <c r="Q44" i="7"/>
  <c r="P44" i="7"/>
  <c r="O44" i="7"/>
  <c r="Q44" i="8"/>
  <c r="P44" i="8"/>
  <c r="O44" i="8"/>
  <c r="Q44" i="9"/>
  <c r="P44" i="9"/>
  <c r="O44" i="9"/>
  <c r="P21" i="2"/>
  <c r="O20" i="3"/>
  <c r="O20" i="4"/>
  <c r="O20" i="5"/>
  <c r="P21" i="11"/>
  <c r="O20" i="13"/>
  <c r="O20" i="24"/>
  <c r="P21" i="7"/>
  <c r="P17" i="7" s="1"/>
  <c r="O20" i="9"/>
  <c r="G21" i="2"/>
  <c r="G17" i="2" s="1"/>
  <c r="G21" i="3"/>
  <c r="G21" i="4"/>
  <c r="G21" i="5"/>
  <c r="G21" i="6"/>
  <c r="G21" i="11"/>
  <c r="G17" i="11" s="1"/>
  <c r="G21" i="13"/>
  <c r="G21" i="24"/>
  <c r="G17" i="24" s="1"/>
  <c r="G21" i="8"/>
  <c r="G21" i="9"/>
  <c r="H17" i="2"/>
  <c r="G17" i="3"/>
  <c r="H17" i="3"/>
  <c r="G17" i="4"/>
  <c r="H17" i="4"/>
  <c r="G17" i="5"/>
  <c r="H17" i="5"/>
  <c r="G17" i="6"/>
  <c r="H17" i="6"/>
  <c r="H17" i="11"/>
  <c r="G17" i="13"/>
  <c r="H17" i="13"/>
  <c r="H17" i="24"/>
  <c r="H17" i="7"/>
  <c r="G17" i="8"/>
  <c r="H17" i="8"/>
  <c r="G17" i="9"/>
  <c r="H17" i="9"/>
  <c r="F20" i="2"/>
  <c r="F17" i="2" s="1"/>
  <c r="F20" i="3"/>
  <c r="F17" i="3" s="1"/>
  <c r="F20" i="4"/>
  <c r="F17" i="4" s="1"/>
  <c r="F20" i="5"/>
  <c r="F17" i="5" s="1"/>
  <c r="F20" i="6"/>
  <c r="F17" i="6" s="1"/>
  <c r="F20" i="11"/>
  <c r="F17" i="11" s="1"/>
  <c r="F20" i="13"/>
  <c r="F17" i="13" s="1"/>
  <c r="F20" i="8"/>
  <c r="F17" i="8" s="1"/>
  <c r="F20" i="9"/>
  <c r="F17" i="9" s="1"/>
  <c r="F26" i="2"/>
  <c r="F26" i="3"/>
  <c r="F26" i="4"/>
  <c r="F26" i="5"/>
  <c r="F26" i="6"/>
  <c r="F26" i="11"/>
  <c r="F26" i="13"/>
  <c r="F26" i="7"/>
  <c r="F26" i="8"/>
  <c r="F26" i="9"/>
  <c r="G26" i="2"/>
  <c r="H26" i="2"/>
  <c r="G26" i="3"/>
  <c r="H26" i="3"/>
  <c r="G26" i="4"/>
  <c r="H26" i="4"/>
  <c r="G26" i="5"/>
  <c r="H26" i="5"/>
  <c r="G26" i="6"/>
  <c r="H26" i="6"/>
  <c r="G26" i="11"/>
  <c r="H26" i="11"/>
  <c r="G26" i="13"/>
  <c r="H26" i="13"/>
  <c r="G26" i="24"/>
  <c r="H26" i="24"/>
  <c r="G26" i="7"/>
  <c r="H26" i="7"/>
  <c r="G26" i="8"/>
  <c r="H26" i="8"/>
  <c r="G26" i="9"/>
  <c r="H26" i="9"/>
  <c r="T17" i="7" l="1"/>
  <c r="R17" i="7"/>
  <c r="V17" i="7"/>
  <c r="U17" i="7"/>
  <c r="O20" i="7"/>
  <c r="O17" i="7" s="1"/>
  <c r="P21" i="5"/>
  <c r="P21" i="6"/>
  <c r="O20" i="6"/>
  <c r="AA3" i="32" l="1"/>
  <c r="D45" i="32" s="1"/>
  <c r="AA2" i="32"/>
  <c r="D43" i="32" s="1"/>
  <c r="AA1" i="32"/>
  <c r="AA3" i="31"/>
  <c r="D57" i="31" s="1"/>
  <c r="AA2" i="31"/>
  <c r="D55" i="31" s="1"/>
  <c r="AA1" i="31"/>
  <c r="AA3" i="30"/>
  <c r="AA2" i="30"/>
  <c r="D46" i="30" s="1"/>
  <c r="AA1" i="30"/>
  <c r="AA3" i="29"/>
  <c r="AA2" i="29"/>
  <c r="D73" i="29" s="1"/>
  <c r="AA1" i="29"/>
  <c r="D74" i="29" s="1"/>
  <c r="AA54" i="32"/>
  <c r="Z54" i="32"/>
  <c r="Y54" i="32"/>
  <c r="X54" i="32"/>
  <c r="W54" i="32"/>
  <c r="V54" i="32"/>
  <c r="U54" i="32"/>
  <c r="T54" i="32"/>
  <c r="S54" i="32"/>
  <c r="R54" i="32"/>
  <c r="Q54" i="32"/>
  <c r="P54" i="32"/>
  <c r="N54" i="32"/>
  <c r="M54" i="32"/>
  <c r="L54" i="32"/>
  <c r="K54" i="32"/>
  <c r="J54" i="32"/>
  <c r="I54" i="32"/>
  <c r="H54" i="32"/>
  <c r="G54" i="32"/>
  <c r="E54" i="32"/>
  <c r="D54" i="32"/>
  <c r="D47" i="32"/>
  <c r="B39" i="32"/>
  <c r="AL37" i="32"/>
  <c r="AJ37" i="32"/>
  <c r="AF37" i="32"/>
  <c r="AE37" i="32"/>
  <c r="S37" i="32"/>
  <c r="F37" i="32"/>
  <c r="O37" i="32" s="1"/>
  <c r="AK36" i="32"/>
  <c r="AJ36" i="32"/>
  <c r="AI36" i="32"/>
  <c r="AH36" i="32"/>
  <c r="AG36" i="32"/>
  <c r="AF36" i="32"/>
  <c r="AE36" i="32"/>
  <c r="AA35" i="32"/>
  <c r="Z35" i="32"/>
  <c r="Y35" i="32"/>
  <c r="Y19" i="32" s="1"/>
  <c r="X35" i="32"/>
  <c r="V35" i="32"/>
  <c r="AJ35" i="32" s="1"/>
  <c r="T35" i="32"/>
  <c r="R35" i="32"/>
  <c r="Q35" i="32"/>
  <c r="P35" i="32"/>
  <c r="N35" i="32"/>
  <c r="M35" i="32"/>
  <c r="L35" i="32"/>
  <c r="K35" i="32"/>
  <c r="J35" i="32"/>
  <c r="J14" i="32" s="1"/>
  <c r="J53" i="32" s="1"/>
  <c r="I35" i="32"/>
  <c r="H35" i="32"/>
  <c r="G35" i="32"/>
  <c r="E35" i="32"/>
  <c r="E14" i="32" s="1"/>
  <c r="D35" i="32"/>
  <c r="AE35" i="32" s="1"/>
  <c r="AJ34" i="32"/>
  <c r="AF34" i="32"/>
  <c r="AE34" i="32"/>
  <c r="S34" i="32"/>
  <c r="U34" i="32" s="1"/>
  <c r="O34" i="32"/>
  <c r="AG34" i="32" s="1"/>
  <c r="F34" i="32"/>
  <c r="AJ33" i="32"/>
  <c r="AH33" i="32"/>
  <c r="AF33" i="32"/>
  <c r="AE33" i="32"/>
  <c r="U33" i="32"/>
  <c r="S33" i="32"/>
  <c r="O33" i="32"/>
  <c r="AG33" i="32" s="1"/>
  <c r="F33" i="32"/>
  <c r="AJ32" i="32"/>
  <c r="AH32" i="32"/>
  <c r="AF32" i="32"/>
  <c r="AE32" i="32"/>
  <c r="S32" i="32"/>
  <c r="F32" i="32"/>
  <c r="F23" i="32" s="1"/>
  <c r="AJ31" i="32"/>
  <c r="AF31" i="32"/>
  <c r="AE31" i="32"/>
  <c r="S31" i="32"/>
  <c r="AH31" i="32" s="1"/>
  <c r="O31" i="32"/>
  <c r="U31" i="32" s="1"/>
  <c r="F31" i="32"/>
  <c r="AG31" i="32" s="1"/>
  <c r="AJ30" i="32"/>
  <c r="AF30" i="32"/>
  <c r="AE30" i="32"/>
  <c r="S30" i="32"/>
  <c r="AH30" i="32" s="1"/>
  <c r="F30" i="32"/>
  <c r="O30" i="32" s="1"/>
  <c r="AL28" i="32"/>
  <c r="AJ28" i="32"/>
  <c r="AF28" i="32"/>
  <c r="AE28" i="32"/>
  <c r="S28" i="32"/>
  <c r="AH28" i="32" s="1"/>
  <c r="F28" i="32"/>
  <c r="O28" i="32" s="1"/>
  <c r="U28" i="32" s="1"/>
  <c r="AJ27" i="32"/>
  <c r="AH27" i="32"/>
  <c r="AF27" i="32"/>
  <c r="AE27" i="32"/>
  <c r="W27" i="32"/>
  <c r="S27" i="32"/>
  <c r="F27" i="32"/>
  <c r="O27" i="32" s="1"/>
  <c r="U27" i="32" s="1"/>
  <c r="AI27" i="32" s="1"/>
  <c r="AJ26" i="32"/>
  <c r="AF26" i="32"/>
  <c r="AE26" i="32"/>
  <c r="S26" i="32"/>
  <c r="AH26" i="32" s="1"/>
  <c r="O26" i="32"/>
  <c r="F26" i="32"/>
  <c r="AJ25" i="32"/>
  <c r="AF25" i="32"/>
  <c r="AE25" i="32"/>
  <c r="S25" i="32"/>
  <c r="U25" i="32" s="1"/>
  <c r="O25" i="32"/>
  <c r="AG25" i="32" s="1"/>
  <c r="F25" i="32"/>
  <c r="AJ24" i="32"/>
  <c r="AH24" i="32"/>
  <c r="AG24" i="32"/>
  <c r="AF24" i="32"/>
  <c r="AE24" i="32"/>
  <c r="U24" i="32"/>
  <c r="S24" i="32"/>
  <c r="O24" i="32"/>
  <c r="F24" i="32"/>
  <c r="AA23" i="32"/>
  <c r="AA14" i="32" s="1"/>
  <c r="Z23" i="32"/>
  <c r="Y23" i="32"/>
  <c r="X23" i="32"/>
  <c r="V23" i="32"/>
  <c r="T23" i="32"/>
  <c r="R23" i="32"/>
  <c r="Q23" i="32"/>
  <c r="P23" i="32"/>
  <c r="N23" i="32"/>
  <c r="N14" i="32" s="1"/>
  <c r="M23" i="32"/>
  <c r="L23" i="32"/>
  <c r="K23" i="32"/>
  <c r="J23" i="32"/>
  <c r="I23" i="32"/>
  <c r="H23" i="32"/>
  <c r="G23" i="32"/>
  <c r="E23" i="32"/>
  <c r="AF23" i="32" s="1"/>
  <c r="D23" i="32"/>
  <c r="AE23" i="32" s="1"/>
  <c r="AK22" i="32"/>
  <c r="AJ22" i="32"/>
  <c r="AI22" i="32"/>
  <c r="AH22" i="32"/>
  <c r="AF22" i="32"/>
  <c r="AE22" i="32"/>
  <c r="O22" i="32"/>
  <c r="F22" i="32"/>
  <c r="AG22" i="32" s="1"/>
  <c r="AK21" i="32"/>
  <c r="AJ21" i="32"/>
  <c r="AI21" i="32"/>
  <c r="AH21" i="32"/>
  <c r="AF21" i="32"/>
  <c r="AE21" i="32"/>
  <c r="F21" i="32"/>
  <c r="O21" i="32" s="1"/>
  <c r="AG21" i="32" s="1"/>
  <c r="AK20" i="32"/>
  <c r="AJ20" i="32"/>
  <c r="AI20" i="32"/>
  <c r="AH20" i="32"/>
  <c r="AF20" i="32"/>
  <c r="AE20" i="32"/>
  <c r="O20" i="32"/>
  <c r="F20" i="32"/>
  <c r="AJ19" i="32"/>
  <c r="AI19" i="32"/>
  <c r="AH19" i="32"/>
  <c r="AF19" i="32"/>
  <c r="AE19" i="32"/>
  <c r="L19" i="32"/>
  <c r="I19" i="32"/>
  <c r="I17" i="32" s="1"/>
  <c r="H19" i="32"/>
  <c r="F19" i="32"/>
  <c r="AJ18" i="32"/>
  <c r="AI18" i="32"/>
  <c r="AH18" i="32"/>
  <c r="AF18" i="32"/>
  <c r="AE18" i="32"/>
  <c r="X18" i="32"/>
  <c r="AK18" i="32" s="1"/>
  <c r="G18" i="32"/>
  <c r="F18" i="32"/>
  <c r="AJ17" i="32"/>
  <c r="AI17" i="32"/>
  <c r="AA17" i="32"/>
  <c r="Z17" i="32"/>
  <c r="X17" i="32"/>
  <c r="W17" i="32"/>
  <c r="N17" i="32"/>
  <c r="H17" i="32"/>
  <c r="E17" i="32"/>
  <c r="AF17" i="32" s="1"/>
  <c r="D17" i="32"/>
  <c r="AE17" i="32" s="1"/>
  <c r="AK16" i="32"/>
  <c r="AJ16" i="32"/>
  <c r="AI16" i="32"/>
  <c r="AH16" i="32"/>
  <c r="AF16" i="32"/>
  <c r="AE16" i="32"/>
  <c r="F16" i="32"/>
  <c r="AK15" i="32"/>
  <c r="AJ15" i="32"/>
  <c r="AI15" i="32"/>
  <c r="AH15" i="32"/>
  <c r="AF15" i="32"/>
  <c r="AE15" i="32"/>
  <c r="O15" i="32"/>
  <c r="F15" i="32"/>
  <c r="Z14" i="32"/>
  <c r="Y14" i="32"/>
  <c r="Y53" i="32" s="1"/>
  <c r="X14" i="32"/>
  <c r="T14" i="32"/>
  <c r="R14" i="32"/>
  <c r="Q14" i="32"/>
  <c r="P14" i="32"/>
  <c r="L14" i="32"/>
  <c r="L53" i="32" s="1"/>
  <c r="I14" i="32"/>
  <c r="I53" i="32" s="1"/>
  <c r="H14" i="32"/>
  <c r="H53" i="32" s="1"/>
  <c r="G14" i="32"/>
  <c r="G53" i="32" s="1"/>
  <c r="D14" i="32"/>
  <c r="AE14" i="32" s="1"/>
  <c r="D44" i="32"/>
  <c r="AA68" i="31"/>
  <c r="M68" i="31"/>
  <c r="L68" i="31"/>
  <c r="K68" i="31"/>
  <c r="AA67" i="31"/>
  <c r="Z67" i="31"/>
  <c r="Y67" i="31"/>
  <c r="X67" i="31"/>
  <c r="V67" i="31"/>
  <c r="T67" i="31"/>
  <c r="S67" i="31"/>
  <c r="R67" i="31"/>
  <c r="Q67" i="31"/>
  <c r="P67" i="31"/>
  <c r="O67" i="31"/>
  <c r="N67" i="31"/>
  <c r="M67" i="31"/>
  <c r="L67" i="31"/>
  <c r="K67" i="31"/>
  <c r="J67" i="31"/>
  <c r="I67" i="31"/>
  <c r="H67" i="31"/>
  <c r="G67" i="31"/>
  <c r="E67" i="31"/>
  <c r="D67" i="31"/>
  <c r="AA66" i="31"/>
  <c r="Z66" i="31"/>
  <c r="Y66" i="31"/>
  <c r="X66" i="31"/>
  <c r="V66" i="31"/>
  <c r="T66" i="31"/>
  <c r="S66" i="31"/>
  <c r="R66" i="31"/>
  <c r="Q66" i="31"/>
  <c r="P66" i="31"/>
  <c r="N66" i="31"/>
  <c r="M66" i="31"/>
  <c r="L66" i="31"/>
  <c r="K66" i="31"/>
  <c r="J66" i="31"/>
  <c r="I66" i="31"/>
  <c r="H66" i="31"/>
  <c r="G66" i="31"/>
  <c r="E66" i="31"/>
  <c r="D66" i="31"/>
  <c r="AA65" i="31"/>
  <c r="Z65" i="31"/>
  <c r="Y65" i="31"/>
  <c r="X65" i="31"/>
  <c r="V65" i="31"/>
  <c r="T65" i="31"/>
  <c r="R65" i="31"/>
  <c r="Q65" i="31"/>
  <c r="P65" i="31"/>
  <c r="N65" i="31"/>
  <c r="M65" i="31"/>
  <c r="L65" i="31"/>
  <c r="K65" i="31"/>
  <c r="J65" i="31"/>
  <c r="I65" i="31"/>
  <c r="H65" i="31"/>
  <c r="G65" i="31"/>
  <c r="E65" i="31"/>
  <c r="D65" i="31"/>
  <c r="D59" i="31"/>
  <c r="B51" i="31"/>
  <c r="AJ49" i="31"/>
  <c r="AF49" i="31"/>
  <c r="AE49" i="31"/>
  <c r="U49" i="31"/>
  <c r="S49" i="31"/>
  <c r="O49" i="31"/>
  <c r="F49" i="31"/>
  <c r="AG49" i="31" s="1"/>
  <c r="AL48" i="31"/>
  <c r="AK48" i="31"/>
  <c r="AJ48" i="31"/>
  <c r="AI48" i="31"/>
  <c r="AH48" i="31"/>
  <c r="AG48" i="31"/>
  <c r="AF48" i="31"/>
  <c r="AE48" i="31"/>
  <c r="AA47" i="31"/>
  <c r="Z47" i="31"/>
  <c r="Y47" i="31"/>
  <c r="X47" i="31"/>
  <c r="V47" i="31"/>
  <c r="AJ47" i="31" s="1"/>
  <c r="T47" i="31"/>
  <c r="R47" i="31"/>
  <c r="Q47" i="31"/>
  <c r="P47" i="31"/>
  <c r="O47" i="31"/>
  <c r="N47" i="31"/>
  <c r="M47" i="31"/>
  <c r="M14" i="31" s="1"/>
  <c r="L47" i="31"/>
  <c r="L14" i="31" s="1"/>
  <c r="K47" i="31"/>
  <c r="J47" i="31"/>
  <c r="I47" i="31"/>
  <c r="H47" i="31"/>
  <c r="G47" i="31"/>
  <c r="F47" i="31"/>
  <c r="E47" i="31"/>
  <c r="E14" i="31" s="1"/>
  <c r="E64" i="31" s="1"/>
  <c r="D47" i="31"/>
  <c r="AE47" i="31" s="1"/>
  <c r="AJ46" i="31"/>
  <c r="AH46" i="31"/>
  <c r="AF46" i="31"/>
  <c r="AE46" i="31"/>
  <c r="S46" i="31"/>
  <c r="F46" i="31"/>
  <c r="O46" i="31" s="1"/>
  <c r="U46" i="31" s="1"/>
  <c r="AJ45" i="31"/>
  <c r="AG45" i="31"/>
  <c r="AF45" i="31"/>
  <c r="AE45" i="31"/>
  <c r="U45" i="31"/>
  <c r="AI45" i="31" s="1"/>
  <c r="S45" i="31"/>
  <c r="AH45" i="31" s="1"/>
  <c r="O45" i="31"/>
  <c r="F45" i="31"/>
  <c r="AJ44" i="31"/>
  <c r="AF44" i="31"/>
  <c r="AE44" i="31"/>
  <c r="S44" i="31"/>
  <c r="AH44" i="31" s="1"/>
  <c r="O44" i="31"/>
  <c r="F44" i="31"/>
  <c r="AJ43" i="31"/>
  <c r="AH43" i="31"/>
  <c r="AF43" i="31"/>
  <c r="AE43" i="31"/>
  <c r="S43" i="31"/>
  <c r="O43" i="31"/>
  <c r="U43" i="31" s="1"/>
  <c r="W43" i="31" s="1"/>
  <c r="F43" i="31"/>
  <c r="AJ42" i="31"/>
  <c r="AF42" i="31"/>
  <c r="AE42" i="31"/>
  <c r="S42" i="31"/>
  <c r="AH42" i="31" s="1"/>
  <c r="O42" i="31"/>
  <c r="F42" i="31"/>
  <c r="AG42" i="31" s="1"/>
  <c r="AJ41" i="31"/>
  <c r="AH41" i="31"/>
  <c r="AF41" i="31"/>
  <c r="AE41" i="31"/>
  <c r="S41" i="31"/>
  <c r="O41" i="31"/>
  <c r="U41" i="31" s="1"/>
  <c r="W41" i="31" s="1"/>
  <c r="F41" i="31"/>
  <c r="AJ40" i="31"/>
  <c r="AH40" i="31"/>
  <c r="AF40" i="31"/>
  <c r="AE40" i="31"/>
  <c r="S40" i="31"/>
  <c r="F40" i="31"/>
  <c r="AJ39" i="31"/>
  <c r="AF39" i="31"/>
  <c r="AE39" i="31"/>
  <c r="S39" i="31"/>
  <c r="AH39" i="31" s="1"/>
  <c r="O39" i="31"/>
  <c r="U39" i="31" s="1"/>
  <c r="F39" i="31"/>
  <c r="AJ38" i="31"/>
  <c r="AF38" i="31"/>
  <c r="AE38" i="31"/>
  <c r="S38" i="31"/>
  <c r="AH38" i="31" s="1"/>
  <c r="F38" i="31"/>
  <c r="AJ37" i="31"/>
  <c r="AG37" i="31"/>
  <c r="AF37" i="31"/>
  <c r="AE37" i="31"/>
  <c r="U37" i="31"/>
  <c r="S37" i="31"/>
  <c r="O37" i="31"/>
  <c r="F37" i="31"/>
  <c r="Z36" i="31"/>
  <c r="Y36" i="31"/>
  <c r="X36" i="31"/>
  <c r="V36" i="31"/>
  <c r="T36" i="31"/>
  <c r="R36" i="31"/>
  <c r="Q36" i="31"/>
  <c r="P36" i="31"/>
  <c r="N36" i="31"/>
  <c r="M36" i="31"/>
  <c r="L36" i="31"/>
  <c r="K36" i="31"/>
  <c r="J36" i="31"/>
  <c r="I36" i="31"/>
  <c r="I19" i="31" s="1"/>
  <c r="H36" i="31"/>
  <c r="G36" i="31"/>
  <c r="E36" i="31"/>
  <c r="AF36" i="31" s="1"/>
  <c r="D36" i="31"/>
  <c r="AE36" i="31" s="1"/>
  <c r="AJ35" i="31"/>
  <c r="AI35" i="31"/>
  <c r="AH35" i="31"/>
  <c r="AF35" i="31"/>
  <c r="AE35" i="31"/>
  <c r="S35" i="31"/>
  <c r="O35" i="31"/>
  <c r="U35" i="31" s="1"/>
  <c r="W35" i="31" s="1"/>
  <c r="AK35" i="31" s="1"/>
  <c r="F35" i="31"/>
  <c r="AJ34" i="31"/>
  <c r="AF34" i="31"/>
  <c r="AE34" i="31"/>
  <c r="S34" i="31"/>
  <c r="AH34" i="31" s="1"/>
  <c r="O34" i="31"/>
  <c r="F34" i="31"/>
  <c r="AG34" i="31" s="1"/>
  <c r="AJ33" i="31"/>
  <c r="AH33" i="31"/>
  <c r="AF33" i="31"/>
  <c r="AE33" i="31"/>
  <c r="S33" i="31"/>
  <c r="O33" i="31"/>
  <c r="F33" i="31"/>
  <c r="AJ32" i="31"/>
  <c r="AF32" i="31"/>
  <c r="AE32" i="31"/>
  <c r="S32" i="31"/>
  <c r="AH32" i="31" s="1"/>
  <c r="O32" i="31"/>
  <c r="F32" i="31"/>
  <c r="AJ30" i="31"/>
  <c r="AH30" i="31"/>
  <c r="AG30" i="31"/>
  <c r="AF30" i="31"/>
  <c r="AE30" i="31"/>
  <c r="S30" i="31"/>
  <c r="O30" i="31"/>
  <c r="U30" i="31" s="1"/>
  <c r="W30" i="31" s="1"/>
  <c r="AK30" i="31" s="1"/>
  <c r="F30" i="31"/>
  <c r="AJ29" i="31"/>
  <c r="AF29" i="31"/>
  <c r="AE29" i="31"/>
  <c r="W29" i="31"/>
  <c r="U29" i="31"/>
  <c r="AI29" i="31" s="1"/>
  <c r="S29" i="31"/>
  <c r="AH29" i="31" s="1"/>
  <c r="O29" i="31"/>
  <c r="AG29" i="31" s="1"/>
  <c r="F29" i="31"/>
  <c r="AJ28" i="31"/>
  <c r="AG28" i="31"/>
  <c r="AF28" i="31"/>
  <c r="AE28" i="31"/>
  <c r="S28" i="31"/>
  <c r="AH28" i="31" s="1"/>
  <c r="F28" i="31"/>
  <c r="O28" i="31" s="1"/>
  <c r="U28" i="31" s="1"/>
  <c r="AJ27" i="31"/>
  <c r="AF27" i="31"/>
  <c r="AE27" i="31"/>
  <c r="S27" i="31"/>
  <c r="AH27" i="31" s="1"/>
  <c r="F27" i="31"/>
  <c r="AJ26" i="31"/>
  <c r="AH26" i="31"/>
  <c r="AF26" i="31"/>
  <c r="AE26" i="31"/>
  <c r="S26" i="31"/>
  <c r="O26" i="31"/>
  <c r="U26" i="31" s="1"/>
  <c r="W26" i="31" s="1"/>
  <c r="AK26" i="31" s="1"/>
  <c r="F26" i="31"/>
  <c r="AJ25" i="31"/>
  <c r="AF25" i="31"/>
  <c r="AE25" i="31"/>
  <c r="S25" i="31"/>
  <c r="F25" i="31"/>
  <c r="AJ24" i="31"/>
  <c r="AF24" i="31"/>
  <c r="AE24" i="31"/>
  <c r="S24" i="31"/>
  <c r="O24" i="31"/>
  <c r="F24" i="31"/>
  <c r="AJ23" i="31"/>
  <c r="AE23" i="31"/>
  <c r="AA23" i="31"/>
  <c r="Z23" i="31"/>
  <c r="Z68" i="31" s="1"/>
  <c r="Y23" i="31"/>
  <c r="Y68" i="31" s="1"/>
  <c r="X23" i="31"/>
  <c r="X68" i="31" s="1"/>
  <c r="V23" i="31"/>
  <c r="V68" i="31" s="1"/>
  <c r="T23" i="31"/>
  <c r="T68" i="31" s="1"/>
  <c r="R23" i="31"/>
  <c r="R68" i="31" s="1"/>
  <c r="Q23" i="31"/>
  <c r="P23" i="31"/>
  <c r="P68" i="31" s="1"/>
  <c r="N23" i="31"/>
  <c r="N68" i="31" s="1"/>
  <c r="M23" i="31"/>
  <c r="L23" i="31"/>
  <c r="K23" i="31"/>
  <c r="J23" i="31"/>
  <c r="J68" i="31" s="1"/>
  <c r="I23" i="31"/>
  <c r="I68" i="31" s="1"/>
  <c r="H23" i="31"/>
  <c r="H68" i="31" s="1"/>
  <c r="G23" i="31"/>
  <c r="G68" i="31" s="1"/>
  <c r="E23" i="31"/>
  <c r="E68" i="31" s="1"/>
  <c r="D23" i="31"/>
  <c r="D68" i="31" s="1"/>
  <c r="AK22" i="31"/>
  <c r="AJ22" i="31"/>
  <c r="AI22" i="31"/>
  <c r="AH22" i="31"/>
  <c r="AF22" i="31"/>
  <c r="AE22" i="31"/>
  <c r="F22" i="31"/>
  <c r="O22" i="31" s="1"/>
  <c r="AG22" i="31" s="1"/>
  <c r="AK21" i="31"/>
  <c r="AJ21" i="31"/>
  <c r="AI21" i="31"/>
  <c r="AH21" i="31"/>
  <c r="AF21" i="31"/>
  <c r="AE21" i="31"/>
  <c r="O21" i="31"/>
  <c r="F21" i="31"/>
  <c r="AG21" i="31" s="1"/>
  <c r="AK20" i="31"/>
  <c r="AJ20" i="31"/>
  <c r="AI20" i="31"/>
  <c r="AH20" i="31"/>
  <c r="AF20" i="31"/>
  <c r="AE20" i="31"/>
  <c r="F20" i="31"/>
  <c r="O20" i="31" s="1"/>
  <c r="AJ19" i="31"/>
  <c r="AI19" i="31"/>
  <c r="AH19" i="31"/>
  <c r="AF19" i="31"/>
  <c r="AE19" i="31"/>
  <c r="M19" i="31"/>
  <c r="M17" i="31" s="1"/>
  <c r="K19" i="31"/>
  <c r="J19" i="31"/>
  <c r="H19" i="31"/>
  <c r="H17" i="31" s="1"/>
  <c r="F19" i="31"/>
  <c r="AJ18" i="31"/>
  <c r="AI18" i="31"/>
  <c r="AH18" i="31"/>
  <c r="AF18" i="31"/>
  <c r="AE18" i="31"/>
  <c r="X18" i="31"/>
  <c r="X17" i="31" s="1"/>
  <c r="G18" i="31"/>
  <c r="G17" i="31" s="1"/>
  <c r="F18" i="31"/>
  <c r="AI17" i="31"/>
  <c r="AA17" i="31"/>
  <c r="Z17" i="31"/>
  <c r="W17" i="31"/>
  <c r="AJ17" i="31"/>
  <c r="N17" i="31"/>
  <c r="E17" i="31"/>
  <c r="AF17" i="31" s="1"/>
  <c r="D17" i="31"/>
  <c r="AE17" i="31" s="1"/>
  <c r="AK16" i="31"/>
  <c r="AJ16" i="31"/>
  <c r="AI16" i="31"/>
  <c r="AH16" i="31"/>
  <c r="AF16" i="31"/>
  <c r="AE16" i="31"/>
  <c r="F16" i="31"/>
  <c r="AG16" i="31" s="1"/>
  <c r="AK15" i="31"/>
  <c r="AJ15" i="31"/>
  <c r="AI15" i="31"/>
  <c r="AH15" i="31"/>
  <c r="AF15" i="31"/>
  <c r="AE15" i="31"/>
  <c r="F15" i="31"/>
  <c r="AG15" i="31" s="1"/>
  <c r="AA14" i="31"/>
  <c r="AA64" i="31" s="1"/>
  <c r="Z14" i="31"/>
  <c r="Z64" i="31" s="1"/>
  <c r="X14" i="31"/>
  <c r="T14" i="31"/>
  <c r="T64" i="31" s="1"/>
  <c r="R14" i="31"/>
  <c r="R64" i="31" s="1"/>
  <c r="P14" i="31"/>
  <c r="P64" i="31" s="1"/>
  <c r="K14" i="31"/>
  <c r="J14" i="31"/>
  <c r="I14" i="31"/>
  <c r="H14" i="31"/>
  <c r="G14" i="31"/>
  <c r="D56" i="31"/>
  <c r="AA57" i="30"/>
  <c r="Z57" i="30"/>
  <c r="Y57" i="30"/>
  <c r="X57" i="30"/>
  <c r="W57" i="30"/>
  <c r="V57" i="30"/>
  <c r="U57" i="30"/>
  <c r="T57" i="30"/>
  <c r="S57" i="30"/>
  <c r="R57" i="30"/>
  <c r="Q57" i="30"/>
  <c r="P57" i="30"/>
  <c r="O57" i="30"/>
  <c r="N57" i="30"/>
  <c r="M57" i="30"/>
  <c r="L57" i="30"/>
  <c r="K57" i="30"/>
  <c r="J57" i="30"/>
  <c r="I57" i="30"/>
  <c r="H57" i="30"/>
  <c r="G57" i="30"/>
  <c r="F57" i="30"/>
  <c r="E57" i="30"/>
  <c r="D57" i="30"/>
  <c r="D50" i="30"/>
  <c r="B42" i="30"/>
  <c r="AJ40" i="30"/>
  <c r="AF40" i="30"/>
  <c r="AE40" i="30"/>
  <c r="S40" i="30"/>
  <c r="O40" i="30"/>
  <c r="F40" i="30"/>
  <c r="F38" i="30" s="1"/>
  <c r="AL39" i="30"/>
  <c r="AK39" i="30"/>
  <c r="AJ39" i="30"/>
  <c r="AI39" i="30"/>
  <c r="AH39" i="30"/>
  <c r="AG39" i="30"/>
  <c r="AF39" i="30"/>
  <c r="AE39" i="30"/>
  <c r="AA38" i="30"/>
  <c r="Z38" i="30"/>
  <c r="Z14" i="30" s="1"/>
  <c r="Y38" i="30"/>
  <c r="X38" i="30"/>
  <c r="V38" i="30"/>
  <c r="AJ38" i="30" s="1"/>
  <c r="T38" i="30"/>
  <c r="R38" i="30"/>
  <c r="R14" i="30" s="1"/>
  <c r="R56" i="30" s="1"/>
  <c r="Q38" i="30"/>
  <c r="P38" i="30"/>
  <c r="N38" i="30"/>
  <c r="N14" i="30" s="1"/>
  <c r="N55" i="30" s="1"/>
  <c r="M38" i="30"/>
  <c r="L38" i="30"/>
  <c r="K38" i="30"/>
  <c r="J38" i="30"/>
  <c r="I38" i="30"/>
  <c r="H38" i="30"/>
  <c r="G38" i="30"/>
  <c r="E38" i="30"/>
  <c r="AF38" i="30" s="1"/>
  <c r="D38" i="30"/>
  <c r="AE38" i="30" s="1"/>
  <c r="AJ37" i="30"/>
  <c r="AF37" i="30"/>
  <c r="AE37" i="30"/>
  <c r="S37" i="30"/>
  <c r="AH37" i="30" s="1"/>
  <c r="O37" i="30"/>
  <c r="F37" i="30"/>
  <c r="AJ36" i="30"/>
  <c r="AH36" i="30"/>
  <c r="AF36" i="30"/>
  <c r="AE36" i="30"/>
  <c r="W36" i="30"/>
  <c r="U36" i="30"/>
  <c r="AI36" i="30" s="1"/>
  <c r="S36" i="30"/>
  <c r="O36" i="30"/>
  <c r="O35" i="30" s="1"/>
  <c r="F36" i="30"/>
  <c r="AG35" i="30"/>
  <c r="AA35" i="30"/>
  <c r="Z35" i="30"/>
  <c r="Y35" i="30"/>
  <c r="X35" i="30"/>
  <c r="V35" i="30"/>
  <c r="AJ35" i="30" s="1"/>
  <c r="T35" i="30"/>
  <c r="S35" i="30"/>
  <c r="R35" i="30"/>
  <c r="Q35" i="30"/>
  <c r="AH35" i="30" s="1"/>
  <c r="P35" i="30"/>
  <c r="N35" i="30"/>
  <c r="M35" i="30"/>
  <c r="L35" i="30"/>
  <c r="K35" i="30"/>
  <c r="J35" i="30"/>
  <c r="I35" i="30"/>
  <c r="H35" i="30"/>
  <c r="G35" i="30"/>
  <c r="F35" i="30"/>
  <c r="E35" i="30"/>
  <c r="AF35" i="30" s="1"/>
  <c r="D35" i="30"/>
  <c r="AE35" i="30" s="1"/>
  <c r="AJ34" i="30"/>
  <c r="AG34" i="30"/>
  <c r="AF34" i="30"/>
  <c r="AE34" i="30"/>
  <c r="W34" i="30"/>
  <c r="AK34" i="30" s="1"/>
  <c r="U34" i="30"/>
  <c r="AI34" i="30" s="1"/>
  <c r="S34" i="30"/>
  <c r="AH34" i="30" s="1"/>
  <c r="O34" i="30"/>
  <c r="F34" i="30"/>
  <c r="AJ33" i="30"/>
  <c r="AH33" i="30"/>
  <c r="AF33" i="30"/>
  <c r="AE33" i="30"/>
  <c r="S33" i="30"/>
  <c r="F33" i="30"/>
  <c r="O33" i="30" s="1"/>
  <c r="U33" i="30" s="1"/>
  <c r="AJ32" i="30"/>
  <c r="AH32" i="30"/>
  <c r="AG32" i="30"/>
  <c r="AF32" i="30"/>
  <c r="AE32" i="30"/>
  <c r="U32" i="30"/>
  <c r="S32" i="30"/>
  <c r="O32" i="30"/>
  <c r="F32" i="30"/>
  <c r="AJ31" i="30"/>
  <c r="AH31" i="30"/>
  <c r="AF31" i="30"/>
  <c r="AE31" i="30"/>
  <c r="S31" i="30"/>
  <c r="F31" i="30"/>
  <c r="F30" i="30"/>
  <c r="AJ29" i="30"/>
  <c r="AF29" i="30"/>
  <c r="AE29" i="30"/>
  <c r="U29" i="30"/>
  <c r="S29" i="30"/>
  <c r="AH29" i="30" s="1"/>
  <c r="O29" i="30"/>
  <c r="F29" i="30"/>
  <c r="AJ28" i="30"/>
  <c r="AG28" i="30"/>
  <c r="AF28" i="30"/>
  <c r="AE28" i="30"/>
  <c r="S28" i="30"/>
  <c r="AH28" i="30" s="1"/>
  <c r="O28" i="30"/>
  <c r="U28" i="30" s="1"/>
  <c r="F28" i="30"/>
  <c r="AK27" i="30"/>
  <c r="AJ27" i="30"/>
  <c r="AF27" i="30"/>
  <c r="AE27" i="30"/>
  <c r="W27" i="30"/>
  <c r="AL27" i="30" s="1"/>
  <c r="U27" i="30"/>
  <c r="AI27" i="30" s="1"/>
  <c r="S27" i="30"/>
  <c r="AH27" i="30" s="1"/>
  <c r="O27" i="30"/>
  <c r="F27" i="30"/>
  <c r="AG27" i="30" s="1"/>
  <c r="AJ26" i="30"/>
  <c r="AH26" i="30"/>
  <c r="AF26" i="30"/>
  <c r="AE26" i="30"/>
  <c r="S26" i="30"/>
  <c r="F26" i="30"/>
  <c r="F23" i="30" s="1"/>
  <c r="AJ25" i="30"/>
  <c r="AH25" i="30"/>
  <c r="AF25" i="30"/>
  <c r="AE25" i="30"/>
  <c r="S25" i="30"/>
  <c r="F25" i="30"/>
  <c r="AJ24" i="30"/>
  <c r="AF24" i="30"/>
  <c r="AE24" i="30"/>
  <c r="S24" i="30"/>
  <c r="O24" i="30"/>
  <c r="F24" i="30"/>
  <c r="AG24" i="30" s="1"/>
  <c r="AF23" i="30"/>
  <c r="AA23" i="30"/>
  <c r="AA14" i="30" s="1"/>
  <c r="AA56" i="30" s="1"/>
  <c r="Z23" i="30"/>
  <c r="Y23" i="30"/>
  <c r="X23" i="30"/>
  <c r="X14" i="30" s="1"/>
  <c r="X56" i="30" s="1"/>
  <c r="V23" i="30"/>
  <c r="AJ23" i="30" s="1"/>
  <c r="T23" i="30"/>
  <c r="T14" i="30" s="1"/>
  <c r="R23" i="30"/>
  <c r="Q23" i="30"/>
  <c r="P23" i="30"/>
  <c r="N23" i="30"/>
  <c r="M23" i="30"/>
  <c r="L23" i="30"/>
  <c r="K23" i="30"/>
  <c r="K14" i="30" s="1"/>
  <c r="K56" i="30" s="1"/>
  <c r="J23" i="30"/>
  <c r="I23" i="30"/>
  <c r="H23" i="30"/>
  <c r="H14" i="30" s="1"/>
  <c r="H56" i="30" s="1"/>
  <c r="G23" i="30"/>
  <c r="E23" i="30"/>
  <c r="D23" i="30"/>
  <c r="AJ22" i="30"/>
  <c r="AI22" i="30"/>
  <c r="AH22" i="30"/>
  <c r="AF22" i="30"/>
  <c r="AE22" i="30"/>
  <c r="W22" i="30"/>
  <c r="AK22" i="30" s="1"/>
  <c r="O22" i="30"/>
  <c r="F22" i="30"/>
  <c r="AJ21" i="30"/>
  <c r="AI21" i="30"/>
  <c r="AH21" i="30"/>
  <c r="AF21" i="30"/>
  <c r="AE21" i="30"/>
  <c r="W21" i="30"/>
  <c r="AK21" i="30" s="1"/>
  <c r="F21" i="30"/>
  <c r="O21" i="30" s="1"/>
  <c r="AG21" i="30" s="1"/>
  <c r="AJ20" i="30"/>
  <c r="AI20" i="30"/>
  <c r="AH20" i="30"/>
  <c r="AF20" i="30"/>
  <c r="AE20" i="30"/>
  <c r="W20" i="30"/>
  <c r="AK20" i="30" s="1"/>
  <c r="F20" i="30"/>
  <c r="AJ19" i="30"/>
  <c r="AI19" i="30"/>
  <c r="AH19" i="30"/>
  <c r="AF19" i="30"/>
  <c r="AE19" i="30"/>
  <c r="Y19" i="30"/>
  <c r="W19" i="30"/>
  <c r="J19" i="30"/>
  <c r="J55" i="30" s="1"/>
  <c r="H19" i="30"/>
  <c r="F19" i="30"/>
  <c r="F17" i="30" s="1"/>
  <c r="AJ18" i="30"/>
  <c r="AI18" i="30"/>
  <c r="AH18" i="30"/>
  <c r="AF18" i="30"/>
  <c r="AE18" i="30"/>
  <c r="X18" i="30"/>
  <c r="W18" i="30"/>
  <c r="O18" i="30"/>
  <c r="G18" i="30"/>
  <c r="G17" i="30" s="1"/>
  <c r="F18" i="30"/>
  <c r="AI17" i="30"/>
  <c r="AA17" i="30"/>
  <c r="Z17" i="30"/>
  <c r="AJ17" i="30"/>
  <c r="N17" i="30"/>
  <c r="H17" i="30"/>
  <c r="E17" i="30"/>
  <c r="AF17" i="30" s="1"/>
  <c r="D17" i="30"/>
  <c r="AE17" i="30" s="1"/>
  <c r="AK16" i="30"/>
  <c r="AJ16" i="30"/>
  <c r="AI16" i="30"/>
  <c r="AH16" i="30"/>
  <c r="AG16" i="30"/>
  <c r="AF16" i="30"/>
  <c r="AE16" i="30"/>
  <c r="F16" i="30"/>
  <c r="AK15" i="30"/>
  <c r="AJ15" i="30"/>
  <c r="AI15" i="30"/>
  <c r="AH15" i="30"/>
  <c r="AG15" i="30"/>
  <c r="AF15" i="30"/>
  <c r="AE15" i="30"/>
  <c r="F15" i="30"/>
  <c r="Y14" i="30"/>
  <c r="Y56" i="30" s="1"/>
  <c r="Q14" i="30"/>
  <c r="Q56" i="30" s="1"/>
  <c r="M14" i="30"/>
  <c r="M56" i="30" s="1"/>
  <c r="J14" i="30"/>
  <c r="J56" i="30" s="1"/>
  <c r="I14" i="30"/>
  <c r="I56" i="30" s="1"/>
  <c r="G14" i="30"/>
  <c r="G56" i="30" s="1"/>
  <c r="D48" i="30"/>
  <c r="D47" i="30"/>
  <c r="AA105" i="29"/>
  <c r="Z105" i="29"/>
  <c r="Y105" i="29"/>
  <c r="X105" i="29"/>
  <c r="V105" i="29"/>
  <c r="T105" i="29"/>
  <c r="R105" i="29"/>
  <c r="Q105" i="29"/>
  <c r="P105" i="29"/>
  <c r="N105" i="29"/>
  <c r="M105" i="29"/>
  <c r="L105" i="29"/>
  <c r="K105" i="29"/>
  <c r="J105" i="29"/>
  <c r="I105" i="29"/>
  <c r="H105" i="29"/>
  <c r="G105" i="29"/>
  <c r="E105" i="29"/>
  <c r="D105" i="29"/>
  <c r="AA104" i="29"/>
  <c r="Z104" i="29"/>
  <c r="Y104" i="29"/>
  <c r="X104" i="29"/>
  <c r="V104" i="29"/>
  <c r="T104" i="29"/>
  <c r="R104" i="29"/>
  <c r="Q104" i="29"/>
  <c r="P104" i="29"/>
  <c r="N104" i="29"/>
  <c r="M104" i="29"/>
  <c r="L104" i="29"/>
  <c r="K104" i="29"/>
  <c r="J104" i="29"/>
  <c r="I104" i="29"/>
  <c r="H104" i="29"/>
  <c r="G104" i="29"/>
  <c r="E104" i="29"/>
  <c r="D104" i="29"/>
  <c r="AA103" i="29"/>
  <c r="Z103" i="29"/>
  <c r="Y103" i="29"/>
  <c r="X103" i="29"/>
  <c r="V103" i="29"/>
  <c r="T103" i="29"/>
  <c r="R103" i="29"/>
  <c r="Q103" i="29"/>
  <c r="P103" i="29"/>
  <c r="N103" i="29"/>
  <c r="M103" i="29"/>
  <c r="L103" i="29"/>
  <c r="K103" i="29"/>
  <c r="J103" i="29"/>
  <c r="I103" i="29"/>
  <c r="H103" i="29"/>
  <c r="G103" i="29"/>
  <c r="E103" i="29"/>
  <c r="D103" i="29"/>
  <c r="AA102" i="29"/>
  <c r="Z102" i="29"/>
  <c r="Y102" i="29"/>
  <c r="X102" i="29"/>
  <c r="V102" i="29"/>
  <c r="T102" i="29"/>
  <c r="R102" i="29"/>
  <c r="Q102" i="29"/>
  <c r="P102" i="29"/>
  <c r="N102" i="29"/>
  <c r="M102" i="29"/>
  <c r="L102" i="29"/>
  <c r="K102" i="29"/>
  <c r="J102" i="29"/>
  <c r="I102" i="29"/>
  <c r="H102" i="29"/>
  <c r="G102" i="29"/>
  <c r="E102" i="29"/>
  <c r="D102" i="29"/>
  <c r="AA101" i="29"/>
  <c r="Z101" i="29"/>
  <c r="Y101" i="29"/>
  <c r="X101" i="29"/>
  <c r="V101" i="29"/>
  <c r="T101" i="29"/>
  <c r="R101" i="29"/>
  <c r="Q101" i="29"/>
  <c r="P101" i="29"/>
  <c r="N101" i="29"/>
  <c r="M101" i="29"/>
  <c r="L101" i="29"/>
  <c r="K101" i="29"/>
  <c r="J101" i="29"/>
  <c r="I101" i="29"/>
  <c r="H101" i="29"/>
  <c r="G101" i="29"/>
  <c r="E101" i="29"/>
  <c r="D101" i="29"/>
  <c r="AA100" i="29"/>
  <c r="Z100" i="29"/>
  <c r="Y100" i="29"/>
  <c r="X100" i="29"/>
  <c r="V100" i="29"/>
  <c r="T100" i="29"/>
  <c r="R100" i="29"/>
  <c r="Q100" i="29"/>
  <c r="P100" i="29"/>
  <c r="N100" i="29"/>
  <c r="M100" i="29"/>
  <c r="L100" i="29"/>
  <c r="K100" i="29"/>
  <c r="J100" i="29"/>
  <c r="I100" i="29"/>
  <c r="H100" i="29"/>
  <c r="G100" i="29"/>
  <c r="E100" i="29"/>
  <c r="D100" i="29"/>
  <c r="AA99" i="29"/>
  <c r="Z99" i="29"/>
  <c r="Y99" i="29"/>
  <c r="X99" i="29"/>
  <c r="V99" i="29"/>
  <c r="T99" i="29"/>
  <c r="R99" i="29"/>
  <c r="Q99" i="29"/>
  <c r="P99" i="29"/>
  <c r="N99" i="29"/>
  <c r="M99" i="29"/>
  <c r="L99" i="29"/>
  <c r="K99" i="29"/>
  <c r="J99" i="29"/>
  <c r="I99" i="29"/>
  <c r="H99" i="29"/>
  <c r="G99" i="29"/>
  <c r="E99" i="29"/>
  <c r="D99" i="29"/>
  <c r="AA98" i="29"/>
  <c r="Z98" i="29"/>
  <c r="Y98" i="29"/>
  <c r="X98" i="29"/>
  <c r="V98" i="29"/>
  <c r="T98" i="29"/>
  <c r="R98" i="29"/>
  <c r="Q98" i="29"/>
  <c r="P98" i="29"/>
  <c r="N98" i="29"/>
  <c r="M98" i="29"/>
  <c r="L98" i="29"/>
  <c r="K98" i="29"/>
  <c r="J98" i="29"/>
  <c r="I98" i="29"/>
  <c r="H98" i="29"/>
  <c r="G98" i="29"/>
  <c r="E98" i="29"/>
  <c r="D98" i="29"/>
  <c r="AA97" i="29"/>
  <c r="Z97" i="29"/>
  <c r="Y97" i="29"/>
  <c r="X97" i="29"/>
  <c r="V97" i="29"/>
  <c r="T97" i="29"/>
  <c r="R97" i="29"/>
  <c r="Q97" i="29"/>
  <c r="P97" i="29"/>
  <c r="N97" i="29"/>
  <c r="M97" i="29"/>
  <c r="L97" i="29"/>
  <c r="K97" i="29"/>
  <c r="J97" i="29"/>
  <c r="I97" i="29"/>
  <c r="H97" i="29"/>
  <c r="G97" i="29"/>
  <c r="E97" i="29"/>
  <c r="D97" i="29"/>
  <c r="AA96" i="29"/>
  <c r="Z96" i="29"/>
  <c r="Y96" i="29"/>
  <c r="X96" i="29"/>
  <c r="V96" i="29"/>
  <c r="T96" i="29"/>
  <c r="R96" i="29"/>
  <c r="Q96" i="29"/>
  <c r="P96" i="29"/>
  <c r="N96" i="29"/>
  <c r="M96" i="29"/>
  <c r="L96" i="29"/>
  <c r="K96" i="29"/>
  <c r="J96" i="29"/>
  <c r="I96" i="29"/>
  <c r="H96" i="29"/>
  <c r="G96" i="29"/>
  <c r="E96" i="29"/>
  <c r="D96" i="29"/>
  <c r="AA95" i="29"/>
  <c r="Z95" i="29"/>
  <c r="Y95" i="29"/>
  <c r="X95" i="29"/>
  <c r="V95" i="29"/>
  <c r="T95" i="29"/>
  <c r="R95" i="29"/>
  <c r="Q95" i="29"/>
  <c r="P95" i="29"/>
  <c r="N95" i="29"/>
  <c r="M95" i="29"/>
  <c r="L95" i="29"/>
  <c r="K95" i="29"/>
  <c r="J95" i="29"/>
  <c r="I95" i="29"/>
  <c r="H95" i="29"/>
  <c r="G95" i="29"/>
  <c r="E95" i="29"/>
  <c r="D95" i="29"/>
  <c r="AA94" i="29"/>
  <c r="Z94" i="29"/>
  <c r="Y94" i="29"/>
  <c r="X94" i="29"/>
  <c r="V94" i="29"/>
  <c r="T94" i="29"/>
  <c r="R94" i="29"/>
  <c r="Q94" i="29"/>
  <c r="P94" i="29"/>
  <c r="N94" i="29"/>
  <c r="M94" i="29"/>
  <c r="L94" i="29"/>
  <c r="K94" i="29"/>
  <c r="J94" i="29"/>
  <c r="I94" i="29"/>
  <c r="H94" i="29"/>
  <c r="G94" i="29"/>
  <c r="E94" i="29"/>
  <c r="D94" i="29"/>
  <c r="AA93" i="29"/>
  <c r="Z93" i="29"/>
  <c r="Y93" i="29"/>
  <c r="X93" i="29"/>
  <c r="V93" i="29"/>
  <c r="T93" i="29"/>
  <c r="R93" i="29"/>
  <c r="Q93" i="29"/>
  <c r="P93" i="29"/>
  <c r="N93" i="29"/>
  <c r="M93" i="29"/>
  <c r="L93" i="29"/>
  <c r="K93" i="29"/>
  <c r="J93" i="29"/>
  <c r="I93" i="29"/>
  <c r="H93" i="29"/>
  <c r="G93" i="29"/>
  <c r="E93" i="29"/>
  <c r="D93" i="29"/>
  <c r="AA92" i="29"/>
  <c r="Z92" i="29"/>
  <c r="Y92" i="29"/>
  <c r="X92" i="29"/>
  <c r="V92" i="29"/>
  <c r="T92" i="29"/>
  <c r="R92" i="29"/>
  <c r="Q92" i="29"/>
  <c r="P92" i="29"/>
  <c r="N92" i="29"/>
  <c r="M92" i="29"/>
  <c r="L92" i="29"/>
  <c r="K92" i="29"/>
  <c r="J92" i="29"/>
  <c r="I92" i="29"/>
  <c r="H92" i="29"/>
  <c r="G92" i="29"/>
  <c r="E92" i="29"/>
  <c r="D92" i="29"/>
  <c r="AA91" i="29"/>
  <c r="Z91" i="29"/>
  <c r="Y91" i="29"/>
  <c r="X91" i="29"/>
  <c r="V91" i="29"/>
  <c r="T91" i="29"/>
  <c r="R91" i="29"/>
  <c r="Q91" i="29"/>
  <c r="P91" i="29"/>
  <c r="N91" i="29"/>
  <c r="M91" i="29"/>
  <c r="L91" i="29"/>
  <c r="K91" i="29"/>
  <c r="J91" i="29"/>
  <c r="I91" i="29"/>
  <c r="H91" i="29"/>
  <c r="G91" i="29"/>
  <c r="E91" i="29"/>
  <c r="D91" i="29"/>
  <c r="AA90" i="29"/>
  <c r="Z90" i="29"/>
  <c r="Y90" i="29"/>
  <c r="X90" i="29"/>
  <c r="V90" i="29"/>
  <c r="T90" i="29"/>
  <c r="R90" i="29"/>
  <c r="Q90" i="29"/>
  <c r="P90" i="29"/>
  <c r="N90" i="29"/>
  <c r="M90" i="29"/>
  <c r="L90" i="29"/>
  <c r="K90" i="29"/>
  <c r="J90" i="29"/>
  <c r="I90" i="29"/>
  <c r="H90" i="29"/>
  <c r="G90" i="29"/>
  <c r="E90" i="29"/>
  <c r="D90" i="29"/>
  <c r="AA89" i="29"/>
  <c r="Z89" i="29"/>
  <c r="Y89" i="29"/>
  <c r="X89" i="29"/>
  <c r="V89" i="29"/>
  <c r="T89" i="29"/>
  <c r="R89" i="29"/>
  <c r="Q89" i="29"/>
  <c r="P89" i="29"/>
  <c r="N89" i="29"/>
  <c r="M89" i="29"/>
  <c r="L89" i="29"/>
  <c r="K89" i="29"/>
  <c r="J89" i="29"/>
  <c r="I89" i="29"/>
  <c r="H89" i="29"/>
  <c r="G89" i="29"/>
  <c r="E89" i="29"/>
  <c r="D89" i="29"/>
  <c r="AA88" i="29"/>
  <c r="Z88" i="29"/>
  <c r="Y88" i="29"/>
  <c r="X88" i="29"/>
  <c r="V88" i="29"/>
  <c r="T88" i="29"/>
  <c r="R88" i="29"/>
  <c r="Q88" i="29"/>
  <c r="P88" i="29"/>
  <c r="N88" i="29"/>
  <c r="M88" i="29"/>
  <c r="L88" i="29"/>
  <c r="K88" i="29"/>
  <c r="J88" i="29"/>
  <c r="I88" i="29"/>
  <c r="H88" i="29"/>
  <c r="G88" i="29"/>
  <c r="E88" i="29"/>
  <c r="D88" i="29"/>
  <c r="AA87" i="29"/>
  <c r="Z87" i="29"/>
  <c r="Y87" i="29"/>
  <c r="X87" i="29"/>
  <c r="V87" i="29"/>
  <c r="T87" i="29"/>
  <c r="R87" i="29"/>
  <c r="Q87" i="29"/>
  <c r="P87" i="29"/>
  <c r="N87" i="29"/>
  <c r="M87" i="29"/>
  <c r="L87" i="29"/>
  <c r="K87" i="29"/>
  <c r="J87" i="29"/>
  <c r="I87" i="29"/>
  <c r="H87" i="29"/>
  <c r="G87" i="29"/>
  <c r="E87" i="29"/>
  <c r="D87" i="29"/>
  <c r="AA86" i="29"/>
  <c r="Z86" i="29"/>
  <c r="Y86" i="29"/>
  <c r="X86" i="29"/>
  <c r="V86" i="29"/>
  <c r="T86" i="29"/>
  <c r="R86" i="29"/>
  <c r="Q86" i="29"/>
  <c r="P86" i="29"/>
  <c r="N86" i="29"/>
  <c r="M86" i="29"/>
  <c r="L86" i="29"/>
  <c r="K86" i="29"/>
  <c r="J86" i="29"/>
  <c r="I86" i="29"/>
  <c r="H86" i="29"/>
  <c r="G86" i="29"/>
  <c r="E86" i="29"/>
  <c r="D86" i="29"/>
  <c r="AA85" i="29"/>
  <c r="Z85" i="29"/>
  <c r="Y85" i="29"/>
  <c r="X85" i="29"/>
  <c r="V85" i="29"/>
  <c r="T85" i="29"/>
  <c r="R85" i="29"/>
  <c r="Q85" i="29"/>
  <c r="P85" i="29"/>
  <c r="O85" i="29"/>
  <c r="N85" i="29"/>
  <c r="M85" i="29"/>
  <c r="L85" i="29"/>
  <c r="K85" i="29"/>
  <c r="J85" i="29"/>
  <c r="I85" i="29"/>
  <c r="H85" i="29"/>
  <c r="G85" i="29"/>
  <c r="E85" i="29"/>
  <c r="D85" i="29"/>
  <c r="AA84" i="29"/>
  <c r="Z84" i="29"/>
  <c r="Y84" i="29"/>
  <c r="X84" i="29"/>
  <c r="V84" i="29"/>
  <c r="T84" i="29"/>
  <c r="R84" i="29"/>
  <c r="Q84" i="29"/>
  <c r="P84" i="29"/>
  <c r="O84" i="29"/>
  <c r="N84" i="29"/>
  <c r="M84" i="29"/>
  <c r="L84" i="29"/>
  <c r="K84" i="29"/>
  <c r="J84" i="29"/>
  <c r="I84" i="29"/>
  <c r="H84" i="29"/>
  <c r="G84" i="29"/>
  <c r="E84" i="29"/>
  <c r="D84" i="29"/>
  <c r="D77" i="29"/>
  <c r="B69" i="29"/>
  <c r="AN67" i="29"/>
  <c r="AM67" i="29"/>
  <c r="AL67" i="29"/>
  <c r="AK67" i="29"/>
  <c r="AJ67" i="29"/>
  <c r="AI67" i="29"/>
  <c r="AH67" i="29"/>
  <c r="AG67" i="29"/>
  <c r="AF67" i="29"/>
  <c r="AE67" i="29"/>
  <c r="AM66" i="29"/>
  <c r="AJ66" i="29"/>
  <c r="AH66" i="29"/>
  <c r="AF66" i="29"/>
  <c r="AE66" i="29"/>
  <c r="S66" i="29"/>
  <c r="O66" i="29"/>
  <c r="AG66" i="29" s="1"/>
  <c r="F66" i="29"/>
  <c r="AJ65" i="29"/>
  <c r="AH65" i="29"/>
  <c r="AF65" i="29"/>
  <c r="AE65" i="29"/>
  <c r="S65" i="29"/>
  <c r="S104" i="29" s="1"/>
  <c r="F65" i="29"/>
  <c r="AM64" i="29"/>
  <c r="AL64" i="29"/>
  <c r="AJ64" i="29"/>
  <c r="AG64" i="29"/>
  <c r="AF64" i="29"/>
  <c r="AE64" i="29"/>
  <c r="W64" i="29"/>
  <c r="U64" i="29"/>
  <c r="S64" i="29"/>
  <c r="AH64" i="29" s="1"/>
  <c r="F64" i="29"/>
  <c r="AJ63" i="29"/>
  <c r="AA63" i="29"/>
  <c r="Z63" i="29"/>
  <c r="Z14" i="29" s="1"/>
  <c r="Z82" i="29" s="1"/>
  <c r="Y63" i="29"/>
  <c r="X63" i="29"/>
  <c r="V63" i="29"/>
  <c r="T63" i="29"/>
  <c r="T14" i="29" s="1"/>
  <c r="T83" i="29" s="1"/>
  <c r="S63" i="29"/>
  <c r="R63" i="29"/>
  <c r="R14" i="29" s="1"/>
  <c r="Q63" i="29"/>
  <c r="P63" i="29"/>
  <c r="O63" i="29"/>
  <c r="N63" i="29"/>
  <c r="M63" i="29"/>
  <c r="L63" i="29"/>
  <c r="L14" i="29" s="1"/>
  <c r="L83" i="29" s="1"/>
  <c r="K63" i="29"/>
  <c r="J63" i="29"/>
  <c r="J20" i="29" s="1"/>
  <c r="I63" i="29"/>
  <c r="H63" i="29"/>
  <c r="G63" i="29"/>
  <c r="F63" i="29"/>
  <c r="E63" i="29"/>
  <c r="AF63" i="29" s="1"/>
  <c r="D63" i="29"/>
  <c r="D14" i="29" s="1"/>
  <c r="AE14" i="29" s="1"/>
  <c r="AM62" i="29"/>
  <c r="AJ62" i="29"/>
  <c r="AG62" i="29"/>
  <c r="AF62" i="29"/>
  <c r="AE62" i="29"/>
  <c r="W62" i="29"/>
  <c r="AN62" i="29" s="1"/>
  <c r="U62" i="29"/>
  <c r="AI62" i="29" s="1"/>
  <c r="S62" i="29"/>
  <c r="AH62" i="29" s="1"/>
  <c r="O62" i="29"/>
  <c r="F62" i="29"/>
  <c r="AJ61" i="29"/>
  <c r="AF61" i="29"/>
  <c r="AE61" i="29"/>
  <c r="S61" i="29"/>
  <c r="AH61" i="29" s="1"/>
  <c r="F61" i="29"/>
  <c r="AM61" i="29" s="1"/>
  <c r="AM60" i="29"/>
  <c r="AJ60" i="29"/>
  <c r="AF60" i="29"/>
  <c r="AE60" i="29"/>
  <c r="S60" i="29"/>
  <c r="AH60" i="29" s="1"/>
  <c r="O60" i="29"/>
  <c r="AG60" i="29" s="1"/>
  <c r="F60" i="29"/>
  <c r="AJ59" i="29"/>
  <c r="AF59" i="29"/>
  <c r="AE59" i="29"/>
  <c r="S59" i="29"/>
  <c r="AH59" i="29" s="1"/>
  <c r="O59" i="29"/>
  <c r="F59" i="29"/>
  <c r="AJ58" i="29"/>
  <c r="AH58" i="29"/>
  <c r="AG58" i="29"/>
  <c r="AF58" i="29"/>
  <c r="AE58" i="29"/>
  <c r="S58" i="29"/>
  <c r="O58" i="29"/>
  <c r="U58" i="29" s="1"/>
  <c r="F58" i="29"/>
  <c r="AM58" i="29" s="1"/>
  <c r="AJ57" i="29"/>
  <c r="AH57" i="29"/>
  <c r="AF57" i="29"/>
  <c r="AE57" i="29"/>
  <c r="S57" i="29"/>
  <c r="F57" i="29"/>
  <c r="AM56" i="29"/>
  <c r="AJ56" i="29"/>
  <c r="AH56" i="29"/>
  <c r="AF56" i="29"/>
  <c r="AE56" i="29"/>
  <c r="S56" i="29"/>
  <c r="O56" i="29"/>
  <c r="U56" i="29" s="1"/>
  <c r="W56" i="29" s="1"/>
  <c r="F56" i="29"/>
  <c r="AJ55" i="29"/>
  <c r="AH55" i="29"/>
  <c r="AF55" i="29"/>
  <c r="AE55" i="29"/>
  <c r="S55" i="29"/>
  <c r="F55" i="29"/>
  <c r="AM54" i="29"/>
  <c r="AL54" i="29"/>
  <c r="AJ54" i="29"/>
  <c r="AG54" i="29"/>
  <c r="AF54" i="29"/>
  <c r="AE54" i="29"/>
  <c r="W54" i="29"/>
  <c r="AN54" i="29" s="1"/>
  <c r="U54" i="29"/>
  <c r="AI54" i="29" s="1"/>
  <c r="S54" i="29"/>
  <c r="AH54" i="29" s="1"/>
  <c r="O54" i="29"/>
  <c r="F54" i="29"/>
  <c r="AJ53" i="29"/>
  <c r="AF53" i="29"/>
  <c r="AE53" i="29"/>
  <c r="S53" i="29"/>
  <c r="AH53" i="29" s="1"/>
  <c r="F53" i="29"/>
  <c r="AM53" i="29" s="1"/>
  <c r="AJ52" i="29"/>
  <c r="AA52" i="29"/>
  <c r="Z52" i="29"/>
  <c r="Y52" i="29"/>
  <c r="X52" i="29"/>
  <c r="V52" i="29"/>
  <c r="T52" i="29"/>
  <c r="R52" i="29"/>
  <c r="Q52" i="29"/>
  <c r="P52" i="29"/>
  <c r="P14" i="29" s="1"/>
  <c r="N52" i="29"/>
  <c r="M52" i="29"/>
  <c r="L52" i="29"/>
  <c r="K52" i="29"/>
  <c r="J52" i="29"/>
  <c r="I52" i="29"/>
  <c r="H52" i="29"/>
  <c r="H20" i="29" s="1"/>
  <c r="G52" i="29"/>
  <c r="E52" i="29"/>
  <c r="AF52" i="29" s="1"/>
  <c r="D52" i="29"/>
  <c r="AE52" i="29" s="1"/>
  <c r="AJ51" i="29"/>
  <c r="AF51" i="29"/>
  <c r="AE51" i="29"/>
  <c r="S51" i="29"/>
  <c r="F51" i="29"/>
  <c r="AM50" i="29"/>
  <c r="AJ50" i="29"/>
  <c r="AF50" i="29"/>
  <c r="AE50" i="29"/>
  <c r="S50" i="29"/>
  <c r="U50" i="29" s="1"/>
  <c r="O50" i="29"/>
  <c r="F50" i="29"/>
  <c r="AJ49" i="29"/>
  <c r="AF49" i="29"/>
  <c r="AE49" i="29"/>
  <c r="S49" i="29"/>
  <c r="AH49" i="29" s="1"/>
  <c r="O49" i="29"/>
  <c r="U49" i="29" s="1"/>
  <c r="W49" i="29" s="1"/>
  <c r="F49" i="29"/>
  <c r="AJ48" i="29"/>
  <c r="AH48" i="29"/>
  <c r="AF48" i="29"/>
  <c r="AE48" i="29"/>
  <c r="U48" i="29"/>
  <c r="AI48" i="29" s="1"/>
  <c r="S48" i="29"/>
  <c r="S101" i="29" s="1"/>
  <c r="O48" i="29"/>
  <c r="O101" i="29" s="1"/>
  <c r="F48" i="29"/>
  <c r="AJ47" i="29"/>
  <c r="AH47" i="29"/>
  <c r="AF47" i="29"/>
  <c r="AE47" i="29"/>
  <c r="S47" i="29"/>
  <c r="S100" i="29" s="1"/>
  <c r="F47" i="29"/>
  <c r="AN46" i="29"/>
  <c r="AM46" i="29"/>
  <c r="AJ46" i="29"/>
  <c r="AI46" i="29"/>
  <c r="AH46" i="29"/>
  <c r="AG46" i="29"/>
  <c r="AF46" i="29"/>
  <c r="AE46" i="29"/>
  <c r="S46" i="29"/>
  <c r="O46" i="29"/>
  <c r="U46" i="29" s="1"/>
  <c r="W46" i="29" s="1"/>
  <c r="F46" i="29"/>
  <c r="AJ45" i="29"/>
  <c r="AH45" i="29"/>
  <c r="AF45" i="29"/>
  <c r="AE45" i="29"/>
  <c r="S45" i="29"/>
  <c r="F45" i="29"/>
  <c r="AM44" i="29"/>
  <c r="AJ44" i="29"/>
  <c r="AH44" i="29"/>
  <c r="AG44" i="29"/>
  <c r="AF44" i="29"/>
  <c r="AE44" i="29"/>
  <c r="W44" i="29"/>
  <c r="AL44" i="29" s="1"/>
  <c r="U44" i="29"/>
  <c r="S44" i="29"/>
  <c r="O44" i="29"/>
  <c r="F44" i="29"/>
  <c r="AJ43" i="29"/>
  <c r="AF43" i="29"/>
  <c r="AE43" i="29"/>
  <c r="S43" i="29"/>
  <c r="AH43" i="29" s="1"/>
  <c r="F43" i="29"/>
  <c r="AM43" i="29" s="1"/>
  <c r="AM42" i="29"/>
  <c r="AJ42" i="29"/>
  <c r="AF42" i="29"/>
  <c r="AE42" i="29"/>
  <c r="S42" i="29"/>
  <c r="O42" i="29"/>
  <c r="F42" i="29"/>
  <c r="AJ41" i="29"/>
  <c r="AF41" i="29"/>
  <c r="AE41" i="29"/>
  <c r="S41" i="29"/>
  <c r="S96" i="29" s="1"/>
  <c r="O41" i="29"/>
  <c r="F41" i="29"/>
  <c r="AJ40" i="29"/>
  <c r="AH40" i="29"/>
  <c r="AF40" i="29"/>
  <c r="AE40" i="29"/>
  <c r="S40" i="29"/>
  <c r="F40" i="29"/>
  <c r="AM40" i="29" s="1"/>
  <c r="AJ39" i="29"/>
  <c r="AH39" i="29"/>
  <c r="AF39" i="29"/>
  <c r="AE39" i="29"/>
  <c r="S39" i="29"/>
  <c r="S95" i="29" s="1"/>
  <c r="F39" i="29"/>
  <c r="AM38" i="29"/>
  <c r="AJ38" i="29"/>
  <c r="AH38" i="29"/>
  <c r="AF38" i="29"/>
  <c r="AE38" i="29"/>
  <c r="S38" i="29"/>
  <c r="O38" i="29"/>
  <c r="AG38" i="29" s="1"/>
  <c r="F38" i="29"/>
  <c r="AJ37" i="29"/>
  <c r="AH37" i="29"/>
  <c r="AF37" i="29"/>
  <c r="AE37" i="29"/>
  <c r="S37" i="29"/>
  <c r="F37" i="29"/>
  <c r="AM36" i="29"/>
  <c r="AK36" i="29"/>
  <c r="AJ36" i="29"/>
  <c r="AH36" i="29"/>
  <c r="AG36" i="29"/>
  <c r="AF36" i="29"/>
  <c r="AE36" i="29"/>
  <c r="W36" i="29"/>
  <c r="U36" i="29"/>
  <c r="S36" i="29"/>
  <c r="O36" i="29"/>
  <c r="F36" i="29"/>
  <c r="AJ35" i="29"/>
  <c r="AF35" i="29"/>
  <c r="AE35" i="29"/>
  <c r="S35" i="29"/>
  <c r="F35" i="29"/>
  <c r="F92" i="29" s="1"/>
  <c r="AM34" i="29"/>
  <c r="AK34" i="29"/>
  <c r="AJ34" i="29"/>
  <c r="AI34" i="29"/>
  <c r="AF34" i="29"/>
  <c r="AE34" i="29"/>
  <c r="U34" i="29"/>
  <c r="W34" i="29" s="1"/>
  <c r="S34" i="29"/>
  <c r="AH34" i="29" s="1"/>
  <c r="O34" i="29"/>
  <c r="AG34" i="29" s="1"/>
  <c r="F34" i="29"/>
  <c r="AJ33" i="29"/>
  <c r="AH33" i="29"/>
  <c r="AF33" i="29"/>
  <c r="AE33" i="29"/>
  <c r="S33" i="29"/>
  <c r="F33" i="29"/>
  <c r="AJ32" i="29"/>
  <c r="AH32" i="29"/>
  <c r="AF32" i="29"/>
  <c r="AE32" i="29"/>
  <c r="S32" i="29"/>
  <c r="O32" i="29"/>
  <c r="F32" i="29"/>
  <c r="AG32" i="29" s="1"/>
  <c r="AJ31" i="29"/>
  <c r="AF31" i="29"/>
  <c r="AE31" i="29"/>
  <c r="S31" i="29"/>
  <c r="AH31" i="29" s="1"/>
  <c r="F31" i="29"/>
  <c r="AM30" i="29"/>
  <c r="AJ30" i="29"/>
  <c r="AH30" i="29"/>
  <c r="AG30" i="29"/>
  <c r="AF30" i="29"/>
  <c r="AE30" i="29"/>
  <c r="S30" i="29"/>
  <c r="O30" i="29"/>
  <c r="F30" i="29"/>
  <c r="F89" i="29" s="1"/>
  <c r="AJ29" i="29"/>
  <c r="AH29" i="29"/>
  <c r="AF29" i="29"/>
  <c r="AE29" i="29"/>
  <c r="S29" i="29"/>
  <c r="S88" i="29" s="1"/>
  <c r="F29" i="29"/>
  <c r="AM28" i="29"/>
  <c r="AJ28" i="29"/>
  <c r="AG28" i="29"/>
  <c r="AF28" i="29"/>
  <c r="AE28" i="29"/>
  <c r="U28" i="29"/>
  <c r="AI28" i="29" s="1"/>
  <c r="S28" i="29"/>
  <c r="AH28" i="29" s="1"/>
  <c r="O28" i="29"/>
  <c r="F28" i="29"/>
  <c r="AJ27" i="29"/>
  <c r="AF27" i="29"/>
  <c r="AE27" i="29"/>
  <c r="S27" i="29"/>
  <c r="F27" i="29"/>
  <c r="AM26" i="29"/>
  <c r="AJ26" i="29"/>
  <c r="AF26" i="29"/>
  <c r="AE26" i="29"/>
  <c r="S26" i="29"/>
  <c r="U26" i="29" s="1"/>
  <c r="O26" i="29"/>
  <c r="F26" i="29"/>
  <c r="AJ25" i="29"/>
  <c r="AF25" i="29"/>
  <c r="AE25" i="29"/>
  <c r="S25" i="29"/>
  <c r="AH25" i="29" s="1"/>
  <c r="F25" i="29"/>
  <c r="F24" i="29" s="1"/>
  <c r="AJ24" i="29"/>
  <c r="AF24" i="29"/>
  <c r="AA24" i="29"/>
  <c r="Z24" i="29"/>
  <c r="Y24" i="29"/>
  <c r="X24" i="29"/>
  <c r="X19" i="29" s="1"/>
  <c r="X18" i="29" s="1"/>
  <c r="V24" i="29"/>
  <c r="V14" i="29" s="1"/>
  <c r="V83" i="29" s="1"/>
  <c r="T24" i="29"/>
  <c r="R24" i="29"/>
  <c r="Q24" i="29"/>
  <c r="P24" i="29"/>
  <c r="N24" i="29"/>
  <c r="N14" i="29" s="1"/>
  <c r="N82" i="29" s="1"/>
  <c r="M24" i="29"/>
  <c r="M20" i="29" s="1"/>
  <c r="L24" i="29"/>
  <c r="K24" i="29"/>
  <c r="K20" i="29" s="1"/>
  <c r="K18" i="29" s="1"/>
  <c r="J24" i="29"/>
  <c r="I24" i="29"/>
  <c r="I14" i="29" s="1"/>
  <c r="I83" i="29" s="1"/>
  <c r="H24" i="29"/>
  <c r="G24" i="29"/>
  <c r="G14" i="29" s="1"/>
  <c r="G83" i="29" s="1"/>
  <c r="E24" i="29"/>
  <c r="E14" i="29" s="1"/>
  <c r="D24" i="29"/>
  <c r="AE24" i="29" s="1"/>
  <c r="AJ23" i="29"/>
  <c r="AG23" i="29"/>
  <c r="AF23" i="29"/>
  <c r="AE23" i="29"/>
  <c r="O23" i="29"/>
  <c r="F23" i="29"/>
  <c r="AM23" i="29" s="1"/>
  <c r="AJ22" i="29"/>
  <c r="AH22" i="29"/>
  <c r="AF22" i="29"/>
  <c r="AE22" i="29"/>
  <c r="O22" i="29"/>
  <c r="W22" i="29" s="1"/>
  <c r="AK22" i="29" s="1"/>
  <c r="F22" i="29"/>
  <c r="AM22" i="29" s="1"/>
  <c r="W21" i="29"/>
  <c r="AN21" i="29" s="1"/>
  <c r="O21" i="29"/>
  <c r="F21" i="29"/>
  <c r="F18" i="29" s="1"/>
  <c r="AJ20" i="29"/>
  <c r="AH20" i="29"/>
  <c r="AF20" i="29"/>
  <c r="AE20" i="29"/>
  <c r="F20" i="29"/>
  <c r="AJ19" i="29"/>
  <c r="AF19" i="29"/>
  <c r="AE19" i="29"/>
  <c r="O19" i="29"/>
  <c r="G19" i="29"/>
  <c r="AG19" i="29" s="1"/>
  <c r="F19" i="29"/>
  <c r="AA18" i="29"/>
  <c r="Z18" i="29"/>
  <c r="AJ18" i="29"/>
  <c r="N18" i="29"/>
  <c r="E18" i="29"/>
  <c r="AF18" i="29" s="1"/>
  <c r="D18" i="29"/>
  <c r="AE18" i="29" s="1"/>
  <c r="AJ17" i="29"/>
  <c r="AF17" i="29"/>
  <c r="AE17" i="29"/>
  <c r="AH17" i="29"/>
  <c r="F17" i="29"/>
  <c r="AG17" i="29" s="1"/>
  <c r="AJ16" i="29"/>
  <c r="AF16" i="29"/>
  <c r="AE16" i="29"/>
  <c r="AI16" i="29"/>
  <c r="AH16" i="29"/>
  <c r="F16" i="29"/>
  <c r="AM16" i="29" s="1"/>
  <c r="W15" i="29"/>
  <c r="F15" i="29"/>
  <c r="F84" i="29" s="1"/>
  <c r="AJ14" i="29"/>
  <c r="AA14" i="29"/>
  <c r="AA82" i="29" s="1"/>
  <c r="X14" i="29"/>
  <c r="X83" i="29" s="1"/>
  <c r="M14" i="29"/>
  <c r="M83" i="29" s="1"/>
  <c r="K14" i="29"/>
  <c r="K83" i="29" s="1"/>
  <c r="D75" i="29"/>
  <c r="N42" i="3"/>
  <c r="N42" i="4"/>
  <c r="N42" i="5"/>
  <c r="N42" i="6"/>
  <c r="N42" i="11"/>
  <c r="N42" i="13"/>
  <c r="N42" i="24"/>
  <c r="N42" i="7"/>
  <c r="N42" i="8"/>
  <c r="N42" i="9"/>
  <c r="N42" i="2"/>
  <c r="I44" i="3"/>
  <c r="I44" i="4"/>
  <c r="I44" i="5"/>
  <c r="I44" i="6"/>
  <c r="I44" i="11"/>
  <c r="I44" i="13"/>
  <c r="I44" i="24"/>
  <c r="I44" i="7"/>
  <c r="I44" i="8"/>
  <c r="I44" i="9"/>
  <c r="I44" i="2"/>
  <c r="F44" i="3"/>
  <c r="G44" i="3"/>
  <c r="H44" i="3"/>
  <c r="F44" i="4"/>
  <c r="G44" i="4"/>
  <c r="H44" i="4"/>
  <c r="F44" i="5"/>
  <c r="G44" i="5"/>
  <c r="H44" i="5"/>
  <c r="F44" i="6"/>
  <c r="G44" i="6"/>
  <c r="H44" i="6"/>
  <c r="F44" i="11"/>
  <c r="G44" i="11"/>
  <c r="H44" i="11"/>
  <c r="F44" i="13"/>
  <c r="G44" i="13"/>
  <c r="H44" i="13"/>
  <c r="F44" i="24"/>
  <c r="G44" i="24"/>
  <c r="H44" i="24"/>
  <c r="F44" i="7"/>
  <c r="F20" i="7" s="1"/>
  <c r="F17" i="7" s="1"/>
  <c r="G44" i="7"/>
  <c r="G21" i="7" s="1"/>
  <c r="G17" i="7" s="1"/>
  <c r="H44" i="7"/>
  <c r="F44" i="8"/>
  <c r="G44" i="8"/>
  <c r="H44" i="8"/>
  <c r="F44" i="9"/>
  <c r="G44" i="9"/>
  <c r="H44" i="9"/>
  <c r="F44" i="2"/>
  <c r="G44" i="2"/>
  <c r="H44" i="2"/>
  <c r="E44" i="3"/>
  <c r="E44" i="4"/>
  <c r="E44" i="5"/>
  <c r="E44" i="6"/>
  <c r="E44" i="11"/>
  <c r="E44" i="13"/>
  <c r="E44" i="24"/>
  <c r="E44" i="7"/>
  <c r="E44" i="8"/>
  <c r="E44" i="9"/>
  <c r="E44" i="2"/>
  <c r="D14" i="31" l="1"/>
  <c r="J64" i="31"/>
  <c r="M64" i="31"/>
  <c r="AG47" i="31"/>
  <c r="L19" i="31"/>
  <c r="Y14" i="31"/>
  <c r="AF47" i="31"/>
  <c r="N14" i="31"/>
  <c r="N64" i="31" s="1"/>
  <c r="J19" i="32"/>
  <c r="K19" i="32"/>
  <c r="K17" i="32" s="1"/>
  <c r="G52" i="32"/>
  <c r="I52" i="32"/>
  <c r="AG20" i="32"/>
  <c r="AH17" i="31"/>
  <c r="I19" i="30"/>
  <c r="J17" i="30"/>
  <c r="AG18" i="30"/>
  <c r="AK19" i="30"/>
  <c r="AH17" i="30"/>
  <c r="J18" i="29"/>
  <c r="J82" i="29"/>
  <c r="R82" i="29"/>
  <c r="R83" i="29"/>
  <c r="Y20" i="29"/>
  <c r="J14" i="29"/>
  <c r="J83" i="29" s="1"/>
  <c r="AH63" i="29"/>
  <c r="V82" i="29"/>
  <c r="N83" i="29"/>
  <c r="Q55" i="30"/>
  <c r="N56" i="30"/>
  <c r="W17" i="30"/>
  <c r="X55" i="30"/>
  <c r="H55" i="30"/>
  <c r="AG22" i="30"/>
  <c r="W23" i="29"/>
  <c r="AI23" i="29"/>
  <c r="AH23" i="29"/>
  <c r="AH18" i="29"/>
  <c r="G17" i="32"/>
  <c r="Y18" i="29"/>
  <c r="E83" i="29"/>
  <c r="E82" i="29"/>
  <c r="AF14" i="29"/>
  <c r="U102" i="29"/>
  <c r="W50" i="29"/>
  <c r="AI50" i="29"/>
  <c r="AK49" i="29"/>
  <c r="AN49" i="29"/>
  <c r="AL49" i="29"/>
  <c r="W26" i="29"/>
  <c r="AI26" i="29"/>
  <c r="W58" i="29"/>
  <c r="AI58" i="29"/>
  <c r="AM24" i="29"/>
  <c r="P83" i="29"/>
  <c r="P82" i="29"/>
  <c r="AH14" i="29"/>
  <c r="H18" i="29"/>
  <c r="Q14" i="29"/>
  <c r="AG51" i="29"/>
  <c r="H14" i="29"/>
  <c r="H83" i="29" s="1"/>
  <c r="AM15" i="29"/>
  <c r="G18" i="29"/>
  <c r="I20" i="29"/>
  <c r="AG22" i="29"/>
  <c r="S87" i="29"/>
  <c r="AH27" i="29"/>
  <c r="O89" i="29"/>
  <c r="U30" i="29"/>
  <c r="O37" i="29"/>
  <c r="U37" i="29" s="1"/>
  <c r="AM37" i="29"/>
  <c r="F96" i="29"/>
  <c r="AG41" i="29"/>
  <c r="AM41" i="29"/>
  <c r="AK44" i="29"/>
  <c r="F100" i="29"/>
  <c r="O47" i="29"/>
  <c r="AM47" i="29"/>
  <c r="F101" i="29"/>
  <c r="AM48" i="29"/>
  <c r="S103" i="29"/>
  <c r="AH51" i="29"/>
  <c r="AG56" i="29"/>
  <c r="AK62" i="29"/>
  <c r="AL63" i="29"/>
  <c r="AI64" i="29"/>
  <c r="U63" i="29"/>
  <c r="AN15" i="29"/>
  <c r="S102" i="29"/>
  <c r="AH50" i="29"/>
  <c r="AM21" i="29"/>
  <c r="M82" i="29"/>
  <c r="M18" i="29"/>
  <c r="U41" i="29"/>
  <c r="AI44" i="29"/>
  <c r="O55" i="29"/>
  <c r="U55" i="29" s="1"/>
  <c r="AM55" i="29"/>
  <c r="AG59" i="29"/>
  <c r="AM59" i="29"/>
  <c r="AL62" i="29"/>
  <c r="AE63" i="29"/>
  <c r="AN64" i="29"/>
  <c r="W63" i="29"/>
  <c r="F104" i="29"/>
  <c r="O65" i="29"/>
  <c r="AG65" i="29" s="1"/>
  <c r="AM65" i="29"/>
  <c r="Z83" i="29"/>
  <c r="F14" i="30"/>
  <c r="F56" i="30" s="1"/>
  <c r="S86" i="29"/>
  <c r="AH26" i="29"/>
  <c r="S91" i="29"/>
  <c r="W93" i="29"/>
  <c r="AN36" i="29"/>
  <c r="S52" i="29"/>
  <c r="AH52" i="29" s="1"/>
  <c r="AM19" i="29"/>
  <c r="AH19" i="29"/>
  <c r="L20" i="29"/>
  <c r="AI22" i="29"/>
  <c r="O31" i="29"/>
  <c r="U31" i="29" s="1"/>
  <c r="AM31" i="29"/>
  <c r="F90" i="29"/>
  <c r="AM32" i="29"/>
  <c r="AL34" i="29"/>
  <c r="AN34" i="29"/>
  <c r="S92" i="29"/>
  <c r="AH35" i="29"/>
  <c r="AN44" i="29"/>
  <c r="AI49" i="29"/>
  <c r="AI56" i="29"/>
  <c r="U59" i="29"/>
  <c r="AI63" i="29"/>
  <c r="AA83" i="29"/>
  <c r="F85" i="29"/>
  <c r="U84" i="29"/>
  <c r="W16" i="29"/>
  <c r="G82" i="29"/>
  <c r="X82" i="29"/>
  <c r="AG25" i="29"/>
  <c r="AM25" i="29"/>
  <c r="U38" i="29"/>
  <c r="AG42" i="29"/>
  <c r="F99" i="29"/>
  <c r="AG45" i="29"/>
  <c r="O45" i="29"/>
  <c r="AM45" i="29"/>
  <c r="U101" i="29"/>
  <c r="W48" i="29"/>
  <c r="AG49" i="29"/>
  <c r="AM49" i="29"/>
  <c r="D82" i="29"/>
  <c r="T82" i="29"/>
  <c r="AN22" i="29"/>
  <c r="O25" i="29"/>
  <c r="S97" i="29"/>
  <c r="AH42" i="29"/>
  <c r="AL56" i="29"/>
  <c r="AK56" i="29"/>
  <c r="O105" i="29"/>
  <c r="U66" i="29"/>
  <c r="Y14" i="29"/>
  <c r="Y83" i="29" s="1"/>
  <c r="S85" i="29"/>
  <c r="F88" i="29"/>
  <c r="O29" i="29"/>
  <c r="AM29" i="29"/>
  <c r="U32" i="29"/>
  <c r="F95" i="29"/>
  <c r="O39" i="29"/>
  <c r="AG39" i="29" s="1"/>
  <c r="AM39" i="29"/>
  <c r="AG63" i="29"/>
  <c r="S24" i="29"/>
  <c r="S14" i="29" s="1"/>
  <c r="S83" i="29" s="1"/>
  <c r="W28" i="29"/>
  <c r="F91" i="29"/>
  <c r="AG33" i="29"/>
  <c r="AM33" i="29"/>
  <c r="U42" i="29"/>
  <c r="AN56" i="29"/>
  <c r="AM63" i="29"/>
  <c r="AG16" i="29"/>
  <c r="O86" i="29"/>
  <c r="AG26" i="29"/>
  <c r="AG31" i="29"/>
  <c r="O33" i="29"/>
  <c r="U93" i="29"/>
  <c r="AI36" i="29"/>
  <c r="AL36" i="29"/>
  <c r="O40" i="29"/>
  <c r="AH41" i="29"/>
  <c r="AL46" i="29"/>
  <c r="AK46" i="29"/>
  <c r="AG48" i="29"/>
  <c r="O102" i="29"/>
  <c r="AG50" i="29"/>
  <c r="AK54" i="29"/>
  <c r="O57" i="29"/>
  <c r="AM57" i="29"/>
  <c r="U60" i="29"/>
  <c r="AK64" i="29"/>
  <c r="K82" i="29"/>
  <c r="W33" i="30"/>
  <c r="AI33" i="30"/>
  <c r="AM17" i="29"/>
  <c r="D83" i="29"/>
  <c r="S84" i="29"/>
  <c r="S89" i="29"/>
  <c r="F93" i="29"/>
  <c r="S94" i="29"/>
  <c r="F98" i="29"/>
  <c r="S105" i="29"/>
  <c r="E14" i="30"/>
  <c r="O20" i="30"/>
  <c r="AG20" i="30" s="1"/>
  <c r="M19" i="30"/>
  <c r="AI28" i="30"/>
  <c r="W28" i="30"/>
  <c r="R55" i="30"/>
  <c r="U32" i="31"/>
  <c r="AG41" i="31"/>
  <c r="F87" i="29"/>
  <c r="O93" i="29"/>
  <c r="S99" i="29"/>
  <c r="F103" i="29"/>
  <c r="X17" i="30"/>
  <c r="Y17" i="30"/>
  <c r="Y55" i="30"/>
  <c r="AH24" i="30"/>
  <c r="S23" i="30"/>
  <c r="W29" i="30"/>
  <c r="AI29" i="30"/>
  <c r="W32" i="30"/>
  <c r="AI32" i="30"/>
  <c r="Z56" i="30"/>
  <c r="Z55" i="30"/>
  <c r="AA55" i="30"/>
  <c r="J17" i="31"/>
  <c r="U24" i="31"/>
  <c r="O23" i="31"/>
  <c r="AI26" i="31"/>
  <c r="AI37" i="31"/>
  <c r="AL41" i="31"/>
  <c r="AK41" i="31"/>
  <c r="F86" i="29"/>
  <c r="O27" i="29"/>
  <c r="AG27" i="29" s="1"/>
  <c r="O35" i="29"/>
  <c r="S93" i="29"/>
  <c r="F97" i="29"/>
  <c r="O43" i="29"/>
  <c r="U43" i="29" s="1"/>
  <c r="S98" i="29"/>
  <c r="F102" i="29"/>
  <c r="O51" i="29"/>
  <c r="F52" i="29"/>
  <c r="F14" i="29" s="1"/>
  <c r="O53" i="29"/>
  <c r="AG53" i="29" s="1"/>
  <c r="O61" i="29"/>
  <c r="U61" i="29" s="1"/>
  <c r="V14" i="30"/>
  <c r="AH23" i="30"/>
  <c r="P14" i="30"/>
  <c r="U24" i="30"/>
  <c r="U37" i="30"/>
  <c r="AG37" i="30"/>
  <c r="S23" i="31"/>
  <c r="S68" i="31" s="1"/>
  <c r="AH24" i="31"/>
  <c r="W37" i="31"/>
  <c r="O40" i="31"/>
  <c r="U40" i="31" s="1"/>
  <c r="AK18" i="30"/>
  <c r="AG26" i="31"/>
  <c r="W67" i="31"/>
  <c r="AL29" i="31"/>
  <c r="AK29" i="31"/>
  <c r="I55" i="30"/>
  <c r="I17" i="30"/>
  <c r="AL36" i="30"/>
  <c r="AK36" i="30"/>
  <c r="AI49" i="31"/>
  <c r="U47" i="31"/>
  <c r="AI47" i="31" s="1"/>
  <c r="T55" i="30"/>
  <c r="T56" i="30"/>
  <c r="O38" i="30"/>
  <c r="AG38" i="30" s="1"/>
  <c r="U40" i="30"/>
  <c r="K17" i="31"/>
  <c r="K64" i="31"/>
  <c r="W39" i="31"/>
  <c r="AI39" i="31"/>
  <c r="W49" i="31"/>
  <c r="AM27" i="29"/>
  <c r="S90" i="29"/>
  <c r="AM35" i="29"/>
  <c r="F94" i="29"/>
  <c r="AM51" i="29"/>
  <c r="F105" i="29"/>
  <c r="O26" i="30"/>
  <c r="U26" i="30" s="1"/>
  <c r="S38" i="30"/>
  <c r="AH38" i="30" s="1"/>
  <c r="AH40" i="30"/>
  <c r="Q68" i="31"/>
  <c r="F65" i="31"/>
  <c r="AG25" i="31"/>
  <c r="F14" i="31"/>
  <c r="F64" i="31" s="1"/>
  <c r="O25" i="31"/>
  <c r="U33" i="31"/>
  <c r="AG33" i="31"/>
  <c r="AH36" i="31"/>
  <c r="Q14" i="31"/>
  <c r="Q64" i="31" s="1"/>
  <c r="AI41" i="31"/>
  <c r="AE23" i="30"/>
  <c r="D14" i="30"/>
  <c r="L14" i="30"/>
  <c r="L56" i="30" s="1"/>
  <c r="L19" i="30"/>
  <c r="AG33" i="30"/>
  <c r="AF14" i="31"/>
  <c r="S65" i="31"/>
  <c r="AH25" i="31"/>
  <c r="I64" i="31"/>
  <c r="I17" i="31"/>
  <c r="O38" i="31"/>
  <c r="F36" i="31"/>
  <c r="K19" i="30"/>
  <c r="O25" i="30"/>
  <c r="U25" i="30" s="1"/>
  <c r="AG36" i="30"/>
  <c r="Y19" i="31"/>
  <c r="AF23" i="31"/>
  <c r="F67" i="31"/>
  <c r="U34" i="31"/>
  <c r="AJ36" i="31"/>
  <c r="V14" i="31"/>
  <c r="AI43" i="31"/>
  <c r="W45" i="31"/>
  <c r="T53" i="32"/>
  <c r="T52" i="32"/>
  <c r="F54" i="32"/>
  <c r="O16" i="32"/>
  <c r="AH17" i="32"/>
  <c r="J52" i="32"/>
  <c r="W25" i="32"/>
  <c r="AI25" i="32"/>
  <c r="W31" i="32"/>
  <c r="AI31" i="32"/>
  <c r="AH37" i="32"/>
  <c r="S35" i="32"/>
  <c r="AH35" i="32" s="1"/>
  <c r="G55" i="30"/>
  <c r="AG40" i="30"/>
  <c r="F17" i="31"/>
  <c r="O19" i="31"/>
  <c r="AG19" i="31" s="1"/>
  <c r="AI28" i="31"/>
  <c r="W28" i="31"/>
  <c r="AK28" i="31" s="1"/>
  <c r="AI30" i="31"/>
  <c r="G64" i="31"/>
  <c r="U67" i="31"/>
  <c r="X53" i="32"/>
  <c r="X52" i="32"/>
  <c r="L52" i="32"/>
  <c r="L17" i="32"/>
  <c r="N53" i="32"/>
  <c r="N52" i="32"/>
  <c r="AG29" i="30"/>
  <c r="X64" i="31"/>
  <c r="AK18" i="31"/>
  <c r="H64" i="31"/>
  <c r="AG20" i="31"/>
  <c r="U42" i="31"/>
  <c r="AL43" i="31"/>
  <c r="AK43" i="31"/>
  <c r="AG44" i="31"/>
  <c r="AA53" i="32"/>
  <c r="AA52" i="32"/>
  <c r="U30" i="32"/>
  <c r="M19" i="32"/>
  <c r="M14" i="32"/>
  <c r="M53" i="32" s="1"/>
  <c r="F23" i="31"/>
  <c r="AG24" i="31"/>
  <c r="AG32" i="31"/>
  <c r="AG35" i="31"/>
  <c r="S36" i="31"/>
  <c r="AG39" i="31"/>
  <c r="U44" i="31"/>
  <c r="AG46" i="31"/>
  <c r="AH49" i="31"/>
  <c r="S47" i="31"/>
  <c r="AH47" i="31" s="1"/>
  <c r="Z53" i="32"/>
  <c r="Z52" i="32"/>
  <c r="W28" i="32"/>
  <c r="AI28" i="32"/>
  <c r="E53" i="32"/>
  <c r="E52" i="32"/>
  <c r="AF14" i="32"/>
  <c r="Y52" i="32"/>
  <c r="Y17" i="32"/>
  <c r="AK17" i="32" s="1"/>
  <c r="AK19" i="32"/>
  <c r="P53" i="32"/>
  <c r="P52" i="32"/>
  <c r="F17" i="32"/>
  <c r="O18" i="32"/>
  <c r="AG18" i="32" s="1"/>
  <c r="O23" i="32"/>
  <c r="AG26" i="32"/>
  <c r="U26" i="32"/>
  <c r="AK27" i="32"/>
  <c r="AL26" i="32"/>
  <c r="AG32" i="32"/>
  <c r="O32" i="32"/>
  <c r="U32" i="32" s="1"/>
  <c r="AG43" i="31"/>
  <c r="Q53" i="32"/>
  <c r="Q52" i="32"/>
  <c r="AJ23" i="32"/>
  <c r="V14" i="32"/>
  <c r="AI33" i="32"/>
  <c r="W33" i="32"/>
  <c r="W34" i="32"/>
  <c r="AI34" i="32"/>
  <c r="AF35" i="32"/>
  <c r="O31" i="30"/>
  <c r="U31" i="30" s="1"/>
  <c r="F66" i="31"/>
  <c r="AI46" i="31"/>
  <c r="W46" i="31"/>
  <c r="D53" i="32"/>
  <c r="D52" i="32"/>
  <c r="R53" i="32"/>
  <c r="R52" i="32"/>
  <c r="AI24" i="32"/>
  <c r="W24" i="32"/>
  <c r="AG28" i="32"/>
  <c r="O35" i="32"/>
  <c r="U37" i="32"/>
  <c r="O18" i="31"/>
  <c r="AH37" i="31"/>
  <c r="F35" i="32"/>
  <c r="F14" i="32" s="1"/>
  <c r="O27" i="31"/>
  <c r="AH25" i="32"/>
  <c r="AH34" i="32"/>
  <c r="AG15" i="32"/>
  <c r="AG27" i="32"/>
  <c r="S23" i="32"/>
  <c r="AG30" i="32"/>
  <c r="AG37" i="32"/>
  <c r="H52" i="32"/>
  <c r="K14" i="32"/>
  <c r="K53" i="32" s="1"/>
  <c r="J17" i="32"/>
  <c r="AA103" i="24"/>
  <c r="Z103" i="24"/>
  <c r="Y103" i="24"/>
  <c r="X103" i="24"/>
  <c r="N103" i="24"/>
  <c r="K103" i="24"/>
  <c r="J103" i="24"/>
  <c r="I103" i="24"/>
  <c r="E103" i="24"/>
  <c r="D96" i="24"/>
  <c r="B88" i="24"/>
  <c r="AJ85" i="24"/>
  <c r="AG85" i="24"/>
  <c r="AJ83" i="24"/>
  <c r="AG83" i="24"/>
  <c r="AJ82" i="24"/>
  <c r="AG82" i="24"/>
  <c r="AJ81" i="24"/>
  <c r="AG81" i="24"/>
  <c r="AJ80" i="24"/>
  <c r="AG80" i="24"/>
  <c r="AJ79" i="24"/>
  <c r="AG79" i="24"/>
  <c r="AJ78" i="24"/>
  <c r="AG78" i="24"/>
  <c r="AJ77" i="24"/>
  <c r="AG77" i="24"/>
  <c r="AJ76" i="24"/>
  <c r="AG76" i="24"/>
  <c r="AJ75" i="24"/>
  <c r="AG75" i="24"/>
  <c r="AJ74" i="24"/>
  <c r="AG74" i="24"/>
  <c r="AJ73" i="24"/>
  <c r="AG73" i="24"/>
  <c r="AJ72" i="24"/>
  <c r="AG72" i="24"/>
  <c r="AJ71" i="24"/>
  <c r="AG71" i="24"/>
  <c r="AJ70" i="24"/>
  <c r="AG70" i="24"/>
  <c r="AJ69" i="24"/>
  <c r="AG69" i="24"/>
  <c r="AJ68" i="24"/>
  <c r="AG68" i="24"/>
  <c r="AJ67" i="24"/>
  <c r="AG67" i="24"/>
  <c r="AJ66" i="24"/>
  <c r="AG66" i="24"/>
  <c r="AJ65" i="24"/>
  <c r="AG65" i="24"/>
  <c r="AJ64" i="24"/>
  <c r="AG64" i="24"/>
  <c r="AJ63" i="24"/>
  <c r="AG63" i="24"/>
  <c r="AJ62" i="24"/>
  <c r="AG62" i="24"/>
  <c r="AJ61" i="24"/>
  <c r="AG61" i="24"/>
  <c r="AJ60" i="24"/>
  <c r="AG60" i="24"/>
  <c r="AJ59" i="24"/>
  <c r="AG59" i="24"/>
  <c r="AJ58" i="24"/>
  <c r="AG58" i="24"/>
  <c r="AJ57" i="24"/>
  <c r="AG57" i="24"/>
  <c r="AJ56" i="24"/>
  <c r="AG56" i="24"/>
  <c r="AJ55" i="24"/>
  <c r="AG55" i="24"/>
  <c r="AJ54" i="24"/>
  <c r="AG54" i="24"/>
  <c r="AJ53" i="24"/>
  <c r="AG53" i="24"/>
  <c r="AJ52" i="24"/>
  <c r="AG52" i="24"/>
  <c r="AJ51" i="24"/>
  <c r="AG51" i="24"/>
  <c r="AJ50" i="24"/>
  <c r="AG50" i="24"/>
  <c r="AJ49" i="24"/>
  <c r="AG49" i="24"/>
  <c r="AJ48" i="24"/>
  <c r="AG48" i="24"/>
  <c r="AI44" i="24"/>
  <c r="AH44" i="24"/>
  <c r="AD44" i="24"/>
  <c r="AC44" i="24"/>
  <c r="AB44" i="24"/>
  <c r="AA44" i="24"/>
  <c r="N44" i="24"/>
  <c r="N102" i="24"/>
  <c r="AG44" i="24"/>
  <c r="AI42" i="24"/>
  <c r="AH42" i="24"/>
  <c r="AG42" i="24"/>
  <c r="AJ42" i="24"/>
  <c r="AI40" i="24"/>
  <c r="AH40" i="24"/>
  <c r="AG40" i="24"/>
  <c r="N40" i="24"/>
  <c r="AJ40" i="24" s="1"/>
  <c r="AJ38" i="24"/>
  <c r="AG38" i="24"/>
  <c r="AJ37" i="24"/>
  <c r="AG37" i="24"/>
  <c r="AJ36" i="24"/>
  <c r="AG36" i="24"/>
  <c r="AJ35" i="24"/>
  <c r="AG35" i="24"/>
  <c r="AJ34" i="24"/>
  <c r="AG34" i="24"/>
  <c r="AJ33" i="24"/>
  <c r="AG33" i="24"/>
  <c r="AJ32" i="24"/>
  <c r="AG32" i="24"/>
  <c r="AJ31" i="24"/>
  <c r="AG31" i="24"/>
  <c r="AJ30" i="24"/>
  <c r="AG30" i="24"/>
  <c r="AJ29" i="24"/>
  <c r="AG29" i="24"/>
  <c r="AD26" i="24"/>
  <c r="AC26" i="24"/>
  <c r="AB26" i="24"/>
  <c r="AA26" i="24"/>
  <c r="N26" i="24"/>
  <c r="I26" i="24"/>
  <c r="E26" i="24"/>
  <c r="AJ24" i="24"/>
  <c r="AG24" i="24"/>
  <c r="AJ23" i="24"/>
  <c r="AG23" i="24"/>
  <c r="AJ22" i="24"/>
  <c r="AG22" i="24"/>
  <c r="AJ21" i="24"/>
  <c r="AG21" i="24"/>
  <c r="AJ20" i="24"/>
  <c r="AG20" i="24"/>
  <c r="AI17" i="24"/>
  <c r="AH17" i="24"/>
  <c r="AD17" i="24"/>
  <c r="AC17" i="24"/>
  <c r="AB17" i="24"/>
  <c r="AA17" i="24"/>
  <c r="X17" i="24"/>
  <c r="N17" i="24"/>
  <c r="K17" i="24"/>
  <c r="J17" i="24"/>
  <c r="I17" i="24"/>
  <c r="N101" i="24" s="1"/>
  <c r="E17" i="24"/>
  <c r="W3" i="24"/>
  <c r="AD2" i="24"/>
  <c r="D92" i="24" s="1"/>
  <c r="AD1" i="24"/>
  <c r="D93" i="24" s="1"/>
  <c r="W1" i="24"/>
  <c r="L17" i="31" l="1"/>
  <c r="L64" i="31"/>
  <c r="S14" i="31"/>
  <c r="S64" i="31" s="1"/>
  <c r="AE14" i="31"/>
  <c r="D64" i="31"/>
  <c r="O14" i="32"/>
  <c r="O53" i="32" s="1"/>
  <c r="S14" i="32"/>
  <c r="AH14" i="32" s="1"/>
  <c r="O19" i="32"/>
  <c r="AG19" i="32" s="1"/>
  <c r="AK17" i="30"/>
  <c r="O19" i="30"/>
  <c r="O17" i="30" s="1"/>
  <c r="AN23" i="29"/>
  <c r="AK23" i="29"/>
  <c r="AM14" i="29"/>
  <c r="F83" i="29"/>
  <c r="F82" i="29"/>
  <c r="AG14" i="32"/>
  <c r="F53" i="32"/>
  <c r="F52" i="32"/>
  <c r="O17" i="31"/>
  <c r="AG17" i="31" s="1"/>
  <c r="AG18" i="31"/>
  <c r="U38" i="31"/>
  <c r="O36" i="31"/>
  <c r="O68" i="31" s="1"/>
  <c r="AG61" i="29"/>
  <c r="AI37" i="32"/>
  <c r="W37" i="32"/>
  <c r="U35" i="32"/>
  <c r="AI35" i="32" s="1"/>
  <c r="AG31" i="30"/>
  <c r="Y64" i="31"/>
  <c r="AK19" i="31"/>
  <c r="Y17" i="31"/>
  <c r="AK17" i="31" s="1"/>
  <c r="L55" i="30"/>
  <c r="L17" i="30"/>
  <c r="AG19" i="30"/>
  <c r="AI40" i="31"/>
  <c r="W40" i="31"/>
  <c r="P55" i="30"/>
  <c r="P56" i="30"/>
  <c r="U57" i="29"/>
  <c r="AG57" i="29"/>
  <c r="AG40" i="29"/>
  <c r="U40" i="29"/>
  <c r="U97" i="29" s="1"/>
  <c r="O94" i="29"/>
  <c r="AI31" i="29"/>
  <c r="W31" i="29"/>
  <c r="AL26" i="29"/>
  <c r="AN26" i="29"/>
  <c r="AK26" i="29"/>
  <c r="W102" i="29"/>
  <c r="AL50" i="29"/>
  <c r="AN50" i="29"/>
  <c r="AK50" i="29"/>
  <c r="AK31" i="32"/>
  <c r="AL30" i="32"/>
  <c r="AG25" i="30"/>
  <c r="F68" i="31"/>
  <c r="AG23" i="31"/>
  <c r="AH23" i="32"/>
  <c r="AK25" i="32"/>
  <c r="AL24" i="32"/>
  <c r="AL45" i="31"/>
  <c r="AK45" i="31"/>
  <c r="W33" i="31"/>
  <c r="AK33" i="31" s="1"/>
  <c r="AI33" i="31"/>
  <c r="AL49" i="31"/>
  <c r="AK49" i="31"/>
  <c r="W47" i="31"/>
  <c r="AK47" i="31" s="1"/>
  <c r="AG40" i="31"/>
  <c r="AI43" i="29"/>
  <c r="W43" i="29"/>
  <c r="AG23" i="32"/>
  <c r="O23" i="30"/>
  <c r="AN28" i="29"/>
  <c r="AL28" i="29"/>
  <c r="AK28" i="29"/>
  <c r="O88" i="29"/>
  <c r="U29" i="29"/>
  <c r="U105" i="29"/>
  <c r="W66" i="29"/>
  <c r="AI66" i="29"/>
  <c r="O90" i="29"/>
  <c r="AI55" i="29"/>
  <c r="W55" i="29"/>
  <c r="Q83" i="29"/>
  <c r="Q82" i="29"/>
  <c r="AI31" i="30"/>
  <c r="W31" i="30"/>
  <c r="AL28" i="30"/>
  <c r="AK28" i="30"/>
  <c r="O104" i="29"/>
  <c r="U65" i="29"/>
  <c r="K52" i="32"/>
  <c r="W26" i="32"/>
  <c r="AI26" i="32"/>
  <c r="D55" i="30"/>
  <c r="AE14" i="30"/>
  <c r="D56" i="30"/>
  <c r="U25" i="31"/>
  <c r="O14" i="31"/>
  <c r="O64" i="31" s="1"/>
  <c r="O65" i="31"/>
  <c r="W26" i="30"/>
  <c r="AI26" i="30"/>
  <c r="AG26" i="30"/>
  <c r="AL37" i="31"/>
  <c r="AK37" i="31"/>
  <c r="V56" i="30"/>
  <c r="V55" i="30"/>
  <c r="AJ14" i="30"/>
  <c r="M55" i="30"/>
  <c r="M17" i="30"/>
  <c r="AG43" i="29"/>
  <c r="AG29" i="29"/>
  <c r="W19" i="29"/>
  <c r="AI19" i="29"/>
  <c r="O99" i="29"/>
  <c r="U45" i="29"/>
  <c r="S82" i="29"/>
  <c r="L18" i="29"/>
  <c r="L82" i="29"/>
  <c r="AN63" i="29"/>
  <c r="AK63" i="29"/>
  <c r="AG55" i="29"/>
  <c r="I18" i="29"/>
  <c r="I82" i="29"/>
  <c r="AM20" i="29"/>
  <c r="AI37" i="29"/>
  <c r="W37" i="29"/>
  <c r="W23" i="32"/>
  <c r="AK24" i="32"/>
  <c r="AI44" i="31"/>
  <c r="W44" i="31"/>
  <c r="V64" i="31"/>
  <c r="AJ14" i="31"/>
  <c r="AL39" i="31"/>
  <c r="AK39" i="31"/>
  <c r="O66" i="31"/>
  <c r="U27" i="31"/>
  <c r="AG27" i="31"/>
  <c r="U53" i="29"/>
  <c r="O52" i="29"/>
  <c r="O92" i="29"/>
  <c r="U35" i="29"/>
  <c r="O91" i="29"/>
  <c r="U33" i="29"/>
  <c r="U85" i="29"/>
  <c r="W17" i="29"/>
  <c r="AI17" i="29"/>
  <c r="W59" i="29"/>
  <c r="AI59" i="29"/>
  <c r="U98" i="29"/>
  <c r="O100" i="29"/>
  <c r="U47" i="29"/>
  <c r="AG47" i="29"/>
  <c r="AG37" i="29"/>
  <c r="O20" i="29"/>
  <c r="AL46" i="31"/>
  <c r="AK46" i="31"/>
  <c r="AI61" i="29"/>
  <c r="W61" i="29"/>
  <c r="AL32" i="30"/>
  <c r="AK32" i="30"/>
  <c r="O54" i="32"/>
  <c r="AG16" i="32"/>
  <c r="K55" i="30"/>
  <c r="K17" i="30"/>
  <c r="AG35" i="32"/>
  <c r="U23" i="32"/>
  <c r="AH14" i="31"/>
  <c r="AK28" i="32"/>
  <c r="AL27" i="32"/>
  <c r="M52" i="32"/>
  <c r="M17" i="32"/>
  <c r="AI42" i="31"/>
  <c r="W42" i="31"/>
  <c r="W34" i="31"/>
  <c r="AK34" i="31" s="1"/>
  <c r="AI34" i="31"/>
  <c r="AG38" i="31"/>
  <c r="AG52" i="29"/>
  <c r="AM52" i="29"/>
  <c r="O87" i="29"/>
  <c r="U27" i="29"/>
  <c r="W24" i="31"/>
  <c r="AI24" i="31"/>
  <c r="U23" i="31"/>
  <c r="AL29" i="30"/>
  <c r="AK29" i="30"/>
  <c r="W32" i="31"/>
  <c r="AK32" i="31" s="1"/>
  <c r="AI32" i="31"/>
  <c r="E56" i="30"/>
  <c r="E55" i="30"/>
  <c r="AF14" i="30"/>
  <c r="AG35" i="29"/>
  <c r="W42" i="29"/>
  <c r="AI42" i="29"/>
  <c r="O95" i="29"/>
  <c r="U39" i="29"/>
  <c r="U96" i="29"/>
  <c r="W41" i="29"/>
  <c r="AI41" i="29"/>
  <c r="U89" i="29"/>
  <c r="W30" i="29"/>
  <c r="AI30" i="29"/>
  <c r="H82" i="29"/>
  <c r="AK34" i="32"/>
  <c r="AL33" i="32"/>
  <c r="W25" i="30"/>
  <c r="AI25" i="30"/>
  <c r="AL33" i="30"/>
  <c r="AK33" i="30"/>
  <c r="AL32" i="32"/>
  <c r="AK33" i="32"/>
  <c r="V53" i="32"/>
  <c r="V52" i="32"/>
  <c r="AJ14" i="32"/>
  <c r="W32" i="32"/>
  <c r="AI32" i="32"/>
  <c r="O52" i="32"/>
  <c r="O17" i="32"/>
  <c r="AI30" i="32"/>
  <c r="W30" i="32"/>
  <c r="AK30" i="32" s="1"/>
  <c r="AG36" i="31"/>
  <c r="AH23" i="31"/>
  <c r="F55" i="30"/>
  <c r="W37" i="30"/>
  <c r="AI37" i="30"/>
  <c r="U35" i="30"/>
  <c r="AI35" i="30" s="1"/>
  <c r="O103" i="29"/>
  <c r="U51" i="29"/>
  <c r="S14" i="30"/>
  <c r="AH14" i="30" s="1"/>
  <c r="O98" i="29"/>
  <c r="W60" i="29"/>
  <c r="AI60" i="29"/>
  <c r="O97" i="29"/>
  <c r="W84" i="29"/>
  <c r="AN16" i="29"/>
  <c r="AK16" i="29"/>
  <c r="O96" i="29"/>
  <c r="AH24" i="29"/>
  <c r="AN58" i="29"/>
  <c r="AL58" i="29"/>
  <c r="AK58" i="29"/>
  <c r="Y82" i="29"/>
  <c r="S53" i="32"/>
  <c r="S52" i="32"/>
  <c r="W40" i="30"/>
  <c r="AI40" i="30"/>
  <c r="U38" i="30"/>
  <c r="AI38" i="30" s="1"/>
  <c r="W24" i="30"/>
  <c r="AI24" i="30"/>
  <c r="U23" i="30"/>
  <c r="U90" i="29"/>
  <c r="W32" i="29"/>
  <c r="AI32" i="29"/>
  <c r="U25" i="29"/>
  <c r="O24" i="29"/>
  <c r="W101" i="29"/>
  <c r="AN48" i="29"/>
  <c r="AL48" i="29"/>
  <c r="AK48" i="29"/>
  <c r="U94" i="29"/>
  <c r="W38" i="29"/>
  <c r="AI38" i="29"/>
  <c r="AG26" i="24"/>
  <c r="AJ44" i="24"/>
  <c r="AJ17" i="24"/>
  <c r="AJ26" i="24"/>
  <c r="AG17" i="24"/>
  <c r="D97" i="24" s="1"/>
  <c r="W2" i="24"/>
  <c r="AD3" i="24"/>
  <c r="D94" i="24" s="1"/>
  <c r="AG17" i="32" l="1"/>
  <c r="AM18" i="29"/>
  <c r="W25" i="29"/>
  <c r="AI25" i="29"/>
  <c r="U24" i="29"/>
  <c r="U86" i="29"/>
  <c r="AL25" i="30"/>
  <c r="AK25" i="30"/>
  <c r="AL40" i="30"/>
  <c r="W38" i="30"/>
  <c r="AK38" i="30" s="1"/>
  <c r="AK40" i="30"/>
  <c r="AI23" i="30"/>
  <c r="U14" i="30"/>
  <c r="AG14" i="31"/>
  <c r="AI25" i="31"/>
  <c r="W25" i="31"/>
  <c r="U65" i="31"/>
  <c r="AL31" i="29"/>
  <c r="AK31" i="29"/>
  <c r="AN31" i="29"/>
  <c r="AI38" i="31"/>
  <c r="W38" i="31"/>
  <c r="U36" i="31"/>
  <c r="AI36" i="31" s="1"/>
  <c r="AK55" i="29"/>
  <c r="AN55" i="29"/>
  <c r="AL55" i="29"/>
  <c r="AK17" i="29"/>
  <c r="AN17" i="29"/>
  <c r="W85" i="29"/>
  <c r="AI53" i="29"/>
  <c r="U52" i="29"/>
  <c r="AI52" i="29" s="1"/>
  <c r="W53" i="29"/>
  <c r="AK44" i="31"/>
  <c r="AL44" i="31"/>
  <c r="W96" i="29"/>
  <c r="AK41" i="29"/>
  <c r="AN41" i="29"/>
  <c r="AL41" i="29"/>
  <c r="AN61" i="29"/>
  <c r="AL61" i="29"/>
  <c r="AK61" i="29"/>
  <c r="U99" i="29"/>
  <c r="AI45" i="29"/>
  <c r="W45" i="29"/>
  <c r="AK24" i="31"/>
  <c r="W23" i="31"/>
  <c r="AK42" i="31"/>
  <c r="AL42" i="31"/>
  <c r="AK23" i="32"/>
  <c r="O18" i="29"/>
  <c r="AG18" i="29" s="1"/>
  <c r="AG20" i="29"/>
  <c r="U104" i="29"/>
  <c r="AI65" i="29"/>
  <c r="W65" i="29"/>
  <c r="AL30" i="29"/>
  <c r="AK30" i="29"/>
  <c r="W89" i="29"/>
  <c r="AN30" i="29"/>
  <c r="AL42" i="29"/>
  <c r="AN42" i="29"/>
  <c r="AK42" i="29"/>
  <c r="AL24" i="30"/>
  <c r="W23" i="30"/>
  <c r="AK24" i="30"/>
  <c r="AL37" i="30"/>
  <c r="AK37" i="30"/>
  <c r="W35" i="30"/>
  <c r="AK35" i="30" s="1"/>
  <c r="O14" i="29"/>
  <c r="O82" i="29" s="1"/>
  <c r="AG24" i="29"/>
  <c r="AL60" i="29"/>
  <c r="AN60" i="29"/>
  <c r="AK60" i="29"/>
  <c r="AL31" i="32"/>
  <c r="AK32" i="32"/>
  <c r="U68" i="31"/>
  <c r="AI23" i="31"/>
  <c r="U100" i="29"/>
  <c r="AI47" i="29"/>
  <c r="W47" i="29"/>
  <c r="O14" i="30"/>
  <c r="AG23" i="30"/>
  <c r="AK40" i="31"/>
  <c r="AL40" i="31"/>
  <c r="AK31" i="30"/>
  <c r="AL31" i="30"/>
  <c r="W105" i="29"/>
  <c r="AL66" i="29"/>
  <c r="AK66" i="29"/>
  <c r="AN66" i="29"/>
  <c r="W40" i="29"/>
  <c r="W97" i="29" s="1"/>
  <c r="AI40" i="29"/>
  <c r="AI27" i="31"/>
  <c r="U66" i="31"/>
  <c r="W27" i="31"/>
  <c r="W94" i="29"/>
  <c r="AL38" i="29"/>
  <c r="AK38" i="29"/>
  <c r="AN38" i="29"/>
  <c r="AN43" i="29"/>
  <c r="AL43" i="29"/>
  <c r="AK43" i="29"/>
  <c r="W98" i="29"/>
  <c r="AL36" i="32"/>
  <c r="W35" i="32"/>
  <c r="W14" i="32" s="1"/>
  <c r="AK37" i="32"/>
  <c r="W90" i="29"/>
  <c r="AN32" i="29"/>
  <c r="AL32" i="29"/>
  <c r="AK32" i="29"/>
  <c r="U103" i="29"/>
  <c r="AI51" i="29"/>
  <c r="W51" i="29"/>
  <c r="U95" i="29"/>
  <c r="AI39" i="29"/>
  <c r="W39" i="29"/>
  <c r="U87" i="29"/>
  <c r="AI27" i="29"/>
  <c r="W27" i="29"/>
  <c r="AG17" i="30"/>
  <c r="AK37" i="29"/>
  <c r="AL37" i="29"/>
  <c r="AN37" i="29"/>
  <c r="AK26" i="30"/>
  <c r="AL26" i="30"/>
  <c r="AL25" i="32"/>
  <c r="AK26" i="32"/>
  <c r="U88" i="29"/>
  <c r="AI29" i="29"/>
  <c r="W29" i="29"/>
  <c r="AK59" i="29"/>
  <c r="AN59" i="29"/>
  <c r="AL59" i="29"/>
  <c r="U92" i="29"/>
  <c r="AI35" i="29"/>
  <c r="W35" i="29"/>
  <c r="AN19" i="29"/>
  <c r="AK19" i="29"/>
  <c r="AI57" i="29"/>
  <c r="W57" i="29"/>
  <c r="U14" i="32"/>
  <c r="AI23" i="32"/>
  <c r="U91" i="29"/>
  <c r="AI33" i="29"/>
  <c r="W33" i="29"/>
  <c r="S56" i="30"/>
  <c r="S55" i="30"/>
  <c r="E18" i="10"/>
  <c r="AK23" i="30" l="1"/>
  <c r="W14" i="30"/>
  <c r="AL57" i="29"/>
  <c r="AK57" i="29"/>
  <c r="AN57" i="29"/>
  <c r="W91" i="29"/>
  <c r="AK33" i="29"/>
  <c r="AN33" i="29"/>
  <c r="AL33" i="29"/>
  <c r="AN53" i="29"/>
  <c r="AL53" i="29"/>
  <c r="AK53" i="29"/>
  <c r="W52" i="29"/>
  <c r="W88" i="29"/>
  <c r="AK29" i="29"/>
  <c r="AN29" i="29"/>
  <c r="AL29" i="29"/>
  <c r="AK23" i="31"/>
  <c r="W68" i="31"/>
  <c r="U14" i="31"/>
  <c r="W87" i="29"/>
  <c r="AK27" i="29"/>
  <c r="AL27" i="29"/>
  <c r="AN27" i="29"/>
  <c r="W104" i="29"/>
  <c r="AK65" i="29"/>
  <c r="AN65" i="29"/>
  <c r="AL65" i="29"/>
  <c r="AN40" i="29"/>
  <c r="AL40" i="29"/>
  <c r="AK40" i="29"/>
  <c r="AK25" i="31"/>
  <c r="AL25" i="31"/>
  <c r="W65" i="31"/>
  <c r="AL34" i="32"/>
  <c r="AK35" i="32"/>
  <c r="AL38" i="31"/>
  <c r="AK38" i="31"/>
  <c r="W36" i="31"/>
  <c r="AK36" i="31" s="1"/>
  <c r="U53" i="32"/>
  <c r="U52" i="32"/>
  <c r="D48" i="32" s="1"/>
  <c r="AI14" i="32"/>
  <c r="W103" i="29"/>
  <c r="AK51" i="29"/>
  <c r="AN51" i="29"/>
  <c r="AL51" i="29"/>
  <c r="W92" i="29"/>
  <c r="AN35" i="29"/>
  <c r="AL35" i="29"/>
  <c r="AK35" i="29"/>
  <c r="O56" i="30"/>
  <c r="O55" i="30"/>
  <c r="AG14" i="30"/>
  <c r="AI20" i="29"/>
  <c r="W20" i="29"/>
  <c r="AI18" i="29"/>
  <c r="W99" i="29"/>
  <c r="AK45" i="29"/>
  <c r="AN45" i="29"/>
  <c r="AL45" i="29"/>
  <c r="U56" i="30"/>
  <c r="U55" i="30"/>
  <c r="AI14" i="30"/>
  <c r="AI24" i="29"/>
  <c r="U14" i="29"/>
  <c r="AK27" i="31"/>
  <c r="W66" i="31"/>
  <c r="AL27" i="31"/>
  <c r="AK25" i="29"/>
  <c r="AN25" i="29"/>
  <c r="AL25" i="29"/>
  <c r="W24" i="29"/>
  <c r="W86" i="29"/>
  <c r="W95" i="29"/>
  <c r="AL39" i="29"/>
  <c r="AK39" i="29"/>
  <c r="AN39" i="29"/>
  <c r="O83" i="29"/>
  <c r="AG14" i="29"/>
  <c r="W100" i="29"/>
  <c r="AL47" i="29"/>
  <c r="AK47" i="29"/>
  <c r="AN47" i="29"/>
  <c r="W53" i="32"/>
  <c r="W52" i="32"/>
  <c r="AK14" i="32"/>
  <c r="AJ85" i="13"/>
  <c r="AG85" i="13"/>
  <c r="AJ85" i="11"/>
  <c r="AG85" i="11"/>
  <c r="AJ85" i="3"/>
  <c r="AG85" i="3"/>
  <c r="AJ85" i="4"/>
  <c r="AG85" i="4"/>
  <c r="AJ85" i="5"/>
  <c r="AG85" i="5"/>
  <c r="AJ85" i="6"/>
  <c r="AG85" i="6"/>
  <c r="AJ85" i="7"/>
  <c r="AG85" i="7"/>
  <c r="AJ85" i="8"/>
  <c r="AG85" i="8"/>
  <c r="AJ85" i="9"/>
  <c r="AG85" i="9"/>
  <c r="AG85" i="2"/>
  <c r="AJ85" i="2"/>
  <c r="AJ86" i="10"/>
  <c r="AG86" i="10"/>
  <c r="AI14" i="31" l="1"/>
  <c r="U64" i="31"/>
  <c r="AI14" i="29"/>
  <c r="U83" i="29"/>
  <c r="AN20" i="29"/>
  <c r="AK20" i="29"/>
  <c r="W18" i="29"/>
  <c r="AN24" i="29"/>
  <c r="AK24" i="29"/>
  <c r="W14" i="29"/>
  <c r="U82" i="29"/>
  <c r="AK52" i="29"/>
  <c r="AN52" i="29"/>
  <c r="W14" i="31"/>
  <c r="W56" i="30"/>
  <c r="AK14" i="30"/>
  <c r="W55" i="30"/>
  <c r="D51" i="30" s="1"/>
  <c r="AA103" i="13"/>
  <c r="Z103" i="13"/>
  <c r="Y103" i="13"/>
  <c r="X103" i="13"/>
  <c r="N103" i="13"/>
  <c r="K103" i="13"/>
  <c r="J103" i="13"/>
  <c r="I103" i="13"/>
  <c r="E103" i="13"/>
  <c r="D96" i="13"/>
  <c r="B88" i="13"/>
  <c r="AJ83" i="13"/>
  <c r="AG83" i="13"/>
  <c r="AJ82" i="13"/>
  <c r="AG82" i="13"/>
  <c r="AJ81" i="13"/>
  <c r="AG81" i="13"/>
  <c r="AJ80" i="13"/>
  <c r="AG80" i="13"/>
  <c r="AJ79" i="13"/>
  <c r="AG79" i="13"/>
  <c r="AJ78" i="13"/>
  <c r="AG78" i="13"/>
  <c r="AJ77" i="13"/>
  <c r="AG77" i="13"/>
  <c r="AJ76" i="13"/>
  <c r="AG76" i="13"/>
  <c r="AJ75" i="13"/>
  <c r="AG75" i="13"/>
  <c r="AJ74" i="13"/>
  <c r="AG74" i="13"/>
  <c r="AJ73" i="13"/>
  <c r="AG73" i="13"/>
  <c r="AJ72" i="13"/>
  <c r="AG72" i="13"/>
  <c r="AJ71" i="13"/>
  <c r="AG71" i="13"/>
  <c r="AJ70" i="13"/>
  <c r="AG70" i="13"/>
  <c r="AJ69" i="13"/>
  <c r="AG69" i="13"/>
  <c r="AJ68" i="13"/>
  <c r="AG68" i="13"/>
  <c r="AJ67" i="13"/>
  <c r="AG67" i="13"/>
  <c r="AJ66" i="13"/>
  <c r="AG66" i="13"/>
  <c r="AJ65" i="13"/>
  <c r="AG65" i="13"/>
  <c r="AJ64" i="13"/>
  <c r="AG64" i="13"/>
  <c r="AJ63" i="13"/>
  <c r="AG63" i="13"/>
  <c r="AJ62" i="13"/>
  <c r="AG62" i="13"/>
  <c r="AJ61" i="13"/>
  <c r="AG61" i="13"/>
  <c r="AJ60" i="13"/>
  <c r="AG60" i="13"/>
  <c r="AJ59" i="13"/>
  <c r="AG59" i="13"/>
  <c r="AJ58" i="13"/>
  <c r="AG58" i="13"/>
  <c r="AJ57" i="13"/>
  <c r="AG57" i="13"/>
  <c r="AJ56" i="13"/>
  <c r="AG56" i="13"/>
  <c r="AJ55" i="13"/>
  <c r="AG55" i="13"/>
  <c r="AJ54" i="13"/>
  <c r="AG54" i="13"/>
  <c r="AJ53" i="13"/>
  <c r="AG53" i="13"/>
  <c r="AJ52" i="13"/>
  <c r="AG52" i="13"/>
  <c r="AJ51" i="13"/>
  <c r="AG51" i="13"/>
  <c r="AJ50" i="13"/>
  <c r="AG50" i="13"/>
  <c r="AJ49" i="13"/>
  <c r="AG49" i="13"/>
  <c r="AJ48" i="13"/>
  <c r="AG48" i="13"/>
  <c r="AI44" i="13"/>
  <c r="AH44" i="13"/>
  <c r="AD44" i="13"/>
  <c r="AC44" i="13"/>
  <c r="AB44" i="13"/>
  <c r="AA44" i="13"/>
  <c r="N44" i="13"/>
  <c r="N102" i="13"/>
  <c r="AI42" i="13"/>
  <c r="AH42" i="13"/>
  <c r="AG42" i="13"/>
  <c r="AJ42" i="13"/>
  <c r="AI40" i="13"/>
  <c r="AH40" i="13"/>
  <c r="AG40" i="13"/>
  <c r="N40" i="13"/>
  <c r="AJ40" i="13" s="1"/>
  <c r="AJ38" i="13"/>
  <c r="AG38" i="13"/>
  <c r="AJ37" i="13"/>
  <c r="AG37" i="13"/>
  <c r="AJ36" i="13"/>
  <c r="AG36" i="13"/>
  <c r="AJ35" i="13"/>
  <c r="AG35" i="13"/>
  <c r="AJ34" i="13"/>
  <c r="AG34" i="13"/>
  <c r="AJ33" i="13"/>
  <c r="AG33" i="13"/>
  <c r="AJ32" i="13"/>
  <c r="AG32" i="13"/>
  <c r="AJ31" i="13"/>
  <c r="AG31" i="13"/>
  <c r="AJ30" i="13"/>
  <c r="AG30" i="13"/>
  <c r="AJ29" i="13"/>
  <c r="AG29" i="13"/>
  <c r="AD26" i="13"/>
  <c r="AC26" i="13"/>
  <c r="AB26" i="13"/>
  <c r="AA26" i="13"/>
  <c r="N26" i="13"/>
  <c r="I26" i="13"/>
  <c r="E26" i="13"/>
  <c r="AJ24" i="13"/>
  <c r="AG24" i="13"/>
  <c r="AJ23" i="13"/>
  <c r="AG23" i="13"/>
  <c r="AJ22" i="13"/>
  <c r="AG22" i="13"/>
  <c r="AJ21" i="13"/>
  <c r="AG21" i="13"/>
  <c r="AJ20" i="13"/>
  <c r="AG20" i="13"/>
  <c r="AI17" i="13"/>
  <c r="AH17" i="13"/>
  <c r="AD17" i="13"/>
  <c r="AC17" i="13"/>
  <c r="AB17" i="13"/>
  <c r="AA17" i="13"/>
  <c r="X17" i="13"/>
  <c r="N17" i="13"/>
  <c r="K17" i="13"/>
  <c r="J17" i="13"/>
  <c r="I17" i="13"/>
  <c r="E17" i="13"/>
  <c r="AD3" i="13"/>
  <c r="D94" i="13" s="1"/>
  <c r="AD2" i="13"/>
  <c r="D92" i="13" s="1"/>
  <c r="AD1" i="13"/>
  <c r="D93" i="13" s="1"/>
  <c r="W1" i="13"/>
  <c r="AA103" i="11"/>
  <c r="Z103" i="11"/>
  <c r="Y103" i="11"/>
  <c r="X103" i="11"/>
  <c r="N103" i="11"/>
  <c r="K103" i="11"/>
  <c r="J103" i="11"/>
  <c r="I103" i="11"/>
  <c r="E103" i="11"/>
  <c r="D96" i="11"/>
  <c r="B88" i="11"/>
  <c r="AJ83" i="11"/>
  <c r="AG83" i="11"/>
  <c r="AJ82" i="11"/>
  <c r="AG82" i="11"/>
  <c r="AJ81" i="11"/>
  <c r="AG81" i="11"/>
  <c r="AJ80" i="11"/>
  <c r="AG80" i="11"/>
  <c r="AJ79" i="11"/>
  <c r="AG79" i="11"/>
  <c r="AJ78" i="11"/>
  <c r="AG78" i="11"/>
  <c r="AJ77" i="11"/>
  <c r="AG77" i="11"/>
  <c r="AJ76" i="11"/>
  <c r="AG76" i="11"/>
  <c r="AJ75" i="11"/>
  <c r="AG75" i="11"/>
  <c r="AJ74" i="11"/>
  <c r="AG74" i="11"/>
  <c r="AJ73" i="11"/>
  <c r="AG73" i="11"/>
  <c r="AJ72" i="11"/>
  <c r="AG72" i="11"/>
  <c r="AJ71" i="11"/>
  <c r="AG71" i="11"/>
  <c r="AJ70" i="11"/>
  <c r="AG70" i="11"/>
  <c r="AJ69" i="11"/>
  <c r="AG69" i="11"/>
  <c r="AJ68" i="11"/>
  <c r="AG68" i="11"/>
  <c r="AJ67" i="11"/>
  <c r="AG67" i="11"/>
  <c r="AJ66" i="11"/>
  <c r="AG66" i="11"/>
  <c r="AJ65" i="11"/>
  <c r="AG65" i="11"/>
  <c r="AJ64" i="11"/>
  <c r="AG64" i="11"/>
  <c r="AJ63" i="11"/>
  <c r="AG63" i="11"/>
  <c r="AJ62" i="11"/>
  <c r="AG62" i="11"/>
  <c r="AJ61" i="11"/>
  <c r="AG61" i="11"/>
  <c r="AJ60" i="11"/>
  <c r="AG60" i="11"/>
  <c r="AJ59" i="11"/>
  <c r="AG59" i="11"/>
  <c r="AJ58" i="11"/>
  <c r="AG58" i="11"/>
  <c r="AJ57" i="11"/>
  <c r="AG57" i="11"/>
  <c r="AJ56" i="11"/>
  <c r="AG56" i="11"/>
  <c r="AJ55" i="11"/>
  <c r="AG55" i="11"/>
  <c r="AJ54" i="11"/>
  <c r="AG54" i="11"/>
  <c r="AJ53" i="11"/>
  <c r="AG53" i="11"/>
  <c r="AJ52" i="11"/>
  <c r="AG52" i="11"/>
  <c r="AJ51" i="11"/>
  <c r="AG51" i="11"/>
  <c r="AJ50" i="11"/>
  <c r="AG50" i="11"/>
  <c r="AJ49" i="11"/>
  <c r="AG49" i="11"/>
  <c r="AJ48" i="11"/>
  <c r="AG48" i="11"/>
  <c r="AI44" i="11"/>
  <c r="AH44" i="11"/>
  <c r="AD44" i="11"/>
  <c r="AC44" i="11"/>
  <c r="AB44" i="11"/>
  <c r="AA44" i="11"/>
  <c r="N44" i="11"/>
  <c r="N102" i="11"/>
  <c r="AI42" i="11"/>
  <c r="AH42" i="11"/>
  <c r="AG42" i="11"/>
  <c r="AJ42" i="11"/>
  <c r="AI40" i="11"/>
  <c r="AH40" i="11"/>
  <c r="AG40" i="11"/>
  <c r="N40" i="11"/>
  <c r="AJ40" i="11" s="1"/>
  <c r="AJ38" i="11"/>
  <c r="AG38" i="11"/>
  <c r="AJ37" i="11"/>
  <c r="AG37" i="11"/>
  <c r="AJ36" i="11"/>
  <c r="AG36" i="11"/>
  <c r="AJ35" i="11"/>
  <c r="AG35" i="11"/>
  <c r="AJ34" i="11"/>
  <c r="AG34" i="11"/>
  <c r="AJ33" i="11"/>
  <c r="AG33" i="11"/>
  <c r="AJ32" i="11"/>
  <c r="AG32" i="11"/>
  <c r="AJ31" i="11"/>
  <c r="AG31" i="11"/>
  <c r="AJ30" i="11"/>
  <c r="AG30" i="11"/>
  <c r="AJ29" i="11"/>
  <c r="AG29" i="11"/>
  <c r="AD26" i="11"/>
  <c r="AC26" i="11"/>
  <c r="AB26" i="11"/>
  <c r="AA26" i="11"/>
  <c r="N26" i="11"/>
  <c r="I26" i="11"/>
  <c r="E26" i="11"/>
  <c r="AJ24" i="11"/>
  <c r="AG24" i="11"/>
  <c r="AJ23" i="11"/>
  <c r="AG23" i="11"/>
  <c r="AJ22" i="11"/>
  <c r="AG22" i="11"/>
  <c r="AJ21" i="11"/>
  <c r="AG21" i="11"/>
  <c r="AJ20" i="11"/>
  <c r="AG20" i="11"/>
  <c r="AI17" i="11"/>
  <c r="AH17" i="11"/>
  <c r="AD17" i="11"/>
  <c r="AC17" i="11"/>
  <c r="AB17" i="11"/>
  <c r="AA17" i="11"/>
  <c r="X17" i="11"/>
  <c r="N17" i="11"/>
  <c r="K17" i="11"/>
  <c r="J17" i="11"/>
  <c r="I17" i="11"/>
  <c r="N101" i="11" s="1"/>
  <c r="E17" i="11"/>
  <c r="AD3" i="11"/>
  <c r="D94" i="11" s="1"/>
  <c r="W2" i="11"/>
  <c r="AD1" i="11"/>
  <c r="D93" i="11" s="1"/>
  <c r="W1" i="11"/>
  <c r="AA103" i="10"/>
  <c r="Z103" i="10"/>
  <c r="Y103" i="10"/>
  <c r="X103" i="10"/>
  <c r="N103" i="10"/>
  <c r="K103" i="10"/>
  <c r="J103" i="10"/>
  <c r="I103" i="10"/>
  <c r="E103" i="10"/>
  <c r="D96" i="10"/>
  <c r="B88" i="10"/>
  <c r="AJ84" i="10"/>
  <c r="AG84" i="10"/>
  <c r="AJ83" i="10"/>
  <c r="AG83" i="10"/>
  <c r="AJ82" i="10"/>
  <c r="AG82" i="10"/>
  <c r="AJ81" i="10"/>
  <c r="AG81" i="10"/>
  <c r="AJ80" i="10"/>
  <c r="AG80" i="10"/>
  <c r="AJ79" i="10"/>
  <c r="AG79" i="10"/>
  <c r="AJ78" i="10"/>
  <c r="AG78" i="10"/>
  <c r="AJ77" i="10"/>
  <c r="AG77" i="10"/>
  <c r="AJ76" i="10"/>
  <c r="AG76" i="10"/>
  <c r="AJ75" i="10"/>
  <c r="AG75" i="10"/>
  <c r="AJ74" i="10"/>
  <c r="AG74" i="10"/>
  <c r="AJ73" i="10"/>
  <c r="AG73" i="10"/>
  <c r="AJ72" i="10"/>
  <c r="AG72" i="10"/>
  <c r="AJ71" i="10"/>
  <c r="AG71" i="10"/>
  <c r="AJ70" i="10"/>
  <c r="AG70" i="10"/>
  <c r="AJ69" i="10"/>
  <c r="AG69" i="10"/>
  <c r="AJ68" i="10"/>
  <c r="AG68" i="10"/>
  <c r="AJ67" i="10"/>
  <c r="AG67" i="10"/>
  <c r="AJ66" i="10"/>
  <c r="AG66" i="10"/>
  <c r="AJ65" i="10"/>
  <c r="AG65" i="10"/>
  <c r="AJ64" i="10"/>
  <c r="AG64" i="10"/>
  <c r="AJ63" i="10"/>
  <c r="AG63" i="10"/>
  <c r="AJ62" i="10"/>
  <c r="AG62" i="10"/>
  <c r="AJ61" i="10"/>
  <c r="AG61" i="10"/>
  <c r="AJ60" i="10"/>
  <c r="AG60" i="10"/>
  <c r="AJ59" i="10"/>
  <c r="AG59" i="10"/>
  <c r="AJ58" i="10"/>
  <c r="AG58" i="10"/>
  <c r="AJ57" i="10"/>
  <c r="AG57" i="10"/>
  <c r="AJ56" i="10"/>
  <c r="AG56" i="10"/>
  <c r="AJ55" i="10"/>
  <c r="AG55" i="10"/>
  <c r="AJ54" i="10"/>
  <c r="AG54" i="10"/>
  <c r="AJ53" i="10"/>
  <c r="AG53" i="10"/>
  <c r="AJ52" i="10"/>
  <c r="AG52" i="10"/>
  <c r="AJ51" i="10"/>
  <c r="AG51" i="10"/>
  <c r="AJ50" i="10"/>
  <c r="AG50" i="10"/>
  <c r="AJ49" i="10"/>
  <c r="AG49" i="10"/>
  <c r="AI45" i="10"/>
  <c r="AH45" i="10"/>
  <c r="AD45" i="10"/>
  <c r="AC45" i="10"/>
  <c r="AB45" i="10"/>
  <c r="AA45" i="10"/>
  <c r="N45" i="10"/>
  <c r="I45" i="10"/>
  <c r="N102" i="10" s="1"/>
  <c r="E45" i="10"/>
  <c r="AI43" i="10"/>
  <c r="AH43" i="10"/>
  <c r="AG43" i="10"/>
  <c r="N43" i="10"/>
  <c r="AJ43" i="10" s="1"/>
  <c r="AI41" i="10"/>
  <c r="AH41" i="10"/>
  <c r="AG41" i="10"/>
  <c r="N41" i="10"/>
  <c r="AJ41" i="10" s="1"/>
  <c r="AJ39" i="10"/>
  <c r="AG39" i="10"/>
  <c r="AJ38" i="10"/>
  <c r="AG38" i="10"/>
  <c r="AJ37" i="10"/>
  <c r="AG37" i="10"/>
  <c r="AJ36" i="10"/>
  <c r="AG36" i="10"/>
  <c r="AJ35" i="10"/>
  <c r="AG35" i="10"/>
  <c r="AJ34" i="10"/>
  <c r="AG34" i="10"/>
  <c r="AJ33" i="10"/>
  <c r="AG33" i="10"/>
  <c r="AJ32" i="10"/>
  <c r="AG32" i="10"/>
  <c r="AJ31" i="10"/>
  <c r="AG31" i="10"/>
  <c r="AJ30" i="10"/>
  <c r="AG30" i="10"/>
  <c r="AD27" i="10"/>
  <c r="AC27" i="10"/>
  <c r="AB27" i="10"/>
  <c r="AA27" i="10"/>
  <c r="N27" i="10"/>
  <c r="I27" i="10"/>
  <c r="E27" i="10"/>
  <c r="AJ24" i="10"/>
  <c r="AG24" i="10"/>
  <c r="AJ23" i="10"/>
  <c r="AG23" i="10"/>
  <c r="AJ22" i="10"/>
  <c r="AG22" i="10"/>
  <c r="AJ21" i="10"/>
  <c r="AG21" i="10"/>
  <c r="AJ20" i="10"/>
  <c r="AG20" i="10"/>
  <c r="AI18" i="10"/>
  <c r="AH18" i="10"/>
  <c r="AD18" i="10"/>
  <c r="AC18" i="10"/>
  <c r="AB18" i="10"/>
  <c r="AA18" i="10"/>
  <c r="X18" i="10"/>
  <c r="W18" i="10"/>
  <c r="V18" i="10"/>
  <c r="U18" i="10"/>
  <c r="T18" i="10"/>
  <c r="S18" i="10"/>
  <c r="R18" i="10"/>
  <c r="N18" i="10"/>
  <c r="K18" i="10"/>
  <c r="J18" i="10"/>
  <c r="I18" i="10"/>
  <c r="N101" i="10" s="1"/>
  <c r="AD3" i="10"/>
  <c r="D94" i="10" s="1"/>
  <c r="AD2" i="10"/>
  <c r="D92" i="10" s="1"/>
  <c r="AD1" i="10"/>
  <c r="D93" i="10" s="1"/>
  <c r="W1" i="10"/>
  <c r="AK14" i="29" l="1"/>
  <c r="AN14" i="29"/>
  <c r="W83" i="29"/>
  <c r="D78" i="29" s="1"/>
  <c r="W82" i="29"/>
  <c r="AN18" i="29"/>
  <c r="AK18" i="29"/>
  <c r="AK14" i="31"/>
  <c r="W64" i="31"/>
  <c r="D60" i="31" s="1"/>
  <c r="AG45" i="10"/>
  <c r="AG26" i="13"/>
  <c r="AJ17" i="13"/>
  <c r="AG44" i="11"/>
  <c r="AG17" i="11"/>
  <c r="AJ17" i="11"/>
  <c r="AJ44" i="13"/>
  <c r="AG26" i="11"/>
  <c r="AJ44" i="11"/>
  <c r="AJ26" i="13"/>
  <c r="AJ26" i="11"/>
  <c r="AG17" i="13"/>
  <c r="AG44" i="13"/>
  <c r="AD2" i="11"/>
  <c r="D92" i="11" s="1"/>
  <c r="AG18" i="10"/>
  <c r="AJ45" i="10"/>
  <c r="AJ18" i="10"/>
  <c r="AG27" i="10"/>
  <c r="AJ27" i="10"/>
  <c r="W3" i="13"/>
  <c r="W3" i="10"/>
  <c r="W2" i="13"/>
  <c r="N101" i="13"/>
  <c r="W2" i="10"/>
  <c r="W3" i="11"/>
  <c r="AA102" i="9"/>
  <c r="Z102" i="9"/>
  <c r="Y102" i="9"/>
  <c r="X102" i="9"/>
  <c r="N102" i="9"/>
  <c r="K102" i="9"/>
  <c r="J102" i="9"/>
  <c r="I102" i="9"/>
  <c r="E102" i="9"/>
  <c r="D95" i="9"/>
  <c r="B87" i="9"/>
  <c r="AJ83" i="9"/>
  <c r="AG83" i="9"/>
  <c r="AJ82" i="9"/>
  <c r="AG82" i="9"/>
  <c r="AJ81" i="9"/>
  <c r="AG81" i="9"/>
  <c r="AJ80" i="9"/>
  <c r="AG80" i="9"/>
  <c r="AJ79" i="9"/>
  <c r="AG79" i="9"/>
  <c r="AJ78" i="9"/>
  <c r="AG78" i="9"/>
  <c r="AJ77" i="9"/>
  <c r="AG77" i="9"/>
  <c r="AJ76" i="9"/>
  <c r="AG76" i="9"/>
  <c r="AJ75" i="9"/>
  <c r="AG75" i="9"/>
  <c r="AJ74" i="9"/>
  <c r="AG74" i="9"/>
  <c r="AJ73" i="9"/>
  <c r="AG73" i="9"/>
  <c r="AJ72" i="9"/>
  <c r="AG72" i="9"/>
  <c r="AJ71" i="9"/>
  <c r="AG71" i="9"/>
  <c r="AJ70" i="9"/>
  <c r="AG70" i="9"/>
  <c r="AJ69" i="9"/>
  <c r="AG69" i="9"/>
  <c r="AJ68" i="9"/>
  <c r="AG68" i="9"/>
  <c r="AJ67" i="9"/>
  <c r="AG67" i="9"/>
  <c r="AJ66" i="9"/>
  <c r="AG66" i="9"/>
  <c r="AJ65" i="9"/>
  <c r="AG65" i="9"/>
  <c r="AJ64" i="9"/>
  <c r="AG64" i="9"/>
  <c r="AJ63" i="9"/>
  <c r="AG63" i="9"/>
  <c r="AJ62" i="9"/>
  <c r="AG62" i="9"/>
  <c r="AJ61" i="9"/>
  <c r="AG61" i="9"/>
  <c r="AJ60" i="9"/>
  <c r="AG60" i="9"/>
  <c r="AJ59" i="9"/>
  <c r="AG59" i="9"/>
  <c r="AJ58" i="9"/>
  <c r="AG58" i="9"/>
  <c r="AJ57" i="9"/>
  <c r="AG57" i="9"/>
  <c r="AJ56" i="9"/>
  <c r="AG56" i="9"/>
  <c r="AJ55" i="9"/>
  <c r="AG55" i="9"/>
  <c r="AJ54" i="9"/>
  <c r="AG54" i="9"/>
  <c r="AJ53" i="9"/>
  <c r="AG53" i="9"/>
  <c r="AJ52" i="9"/>
  <c r="AG52" i="9"/>
  <c r="AJ51" i="9"/>
  <c r="AG51" i="9"/>
  <c r="AJ50" i="9"/>
  <c r="AG50" i="9"/>
  <c r="AJ49" i="9"/>
  <c r="AG49" i="9"/>
  <c r="AJ48" i="9"/>
  <c r="AG48" i="9"/>
  <c r="AI44" i="9"/>
  <c r="AH44" i="9"/>
  <c r="AD44" i="9"/>
  <c r="AC44" i="9"/>
  <c r="AB44" i="9"/>
  <c r="AA44" i="9"/>
  <c r="N44" i="9"/>
  <c r="N101" i="9"/>
  <c r="AI42" i="9"/>
  <c r="AH42" i="9"/>
  <c r="AG42" i="9"/>
  <c r="AJ42" i="9"/>
  <c r="AI40" i="9"/>
  <c r="AH40" i="9"/>
  <c r="AG40" i="9"/>
  <c r="N40" i="9"/>
  <c r="AJ40" i="9" s="1"/>
  <c r="AJ38" i="9"/>
  <c r="AG38" i="9"/>
  <c r="AJ37" i="9"/>
  <c r="AG37" i="9"/>
  <c r="AJ36" i="9"/>
  <c r="AG36" i="9"/>
  <c r="AJ35" i="9"/>
  <c r="AG35" i="9"/>
  <c r="AJ34" i="9"/>
  <c r="AG34" i="9"/>
  <c r="AJ33" i="9"/>
  <c r="AG33" i="9"/>
  <c r="AJ32" i="9"/>
  <c r="AG32" i="9"/>
  <c r="AJ31" i="9"/>
  <c r="AG31" i="9"/>
  <c r="AJ30" i="9"/>
  <c r="AG30" i="9"/>
  <c r="AJ29" i="9"/>
  <c r="AG29" i="9"/>
  <c r="AD26" i="9"/>
  <c r="AC26" i="9"/>
  <c r="AB26" i="9"/>
  <c r="AA26" i="9"/>
  <c r="N26" i="9"/>
  <c r="I26" i="9"/>
  <c r="E26" i="9"/>
  <c r="AJ24" i="9"/>
  <c r="AG24" i="9"/>
  <c r="AJ23" i="9"/>
  <c r="AG23" i="9"/>
  <c r="AJ22" i="9"/>
  <c r="AG22" i="9"/>
  <c r="AJ21" i="9"/>
  <c r="AG21" i="9"/>
  <c r="AJ20" i="9"/>
  <c r="AG20" i="9"/>
  <c r="AI17" i="9"/>
  <c r="AH17" i="9"/>
  <c r="AD17" i="9"/>
  <c r="AC17" i="9"/>
  <c r="AB17" i="9"/>
  <c r="AA17" i="9"/>
  <c r="X17" i="9"/>
  <c r="N17" i="9"/>
  <c r="K17" i="9"/>
  <c r="J17" i="9"/>
  <c r="I17" i="9"/>
  <c r="E17" i="9"/>
  <c r="AD3" i="9"/>
  <c r="D93" i="9" s="1"/>
  <c r="AD2" i="9"/>
  <c r="D91" i="9" s="1"/>
  <c r="AD1" i="9"/>
  <c r="D92" i="9" s="1"/>
  <c r="W1" i="9"/>
  <c r="AA102" i="8"/>
  <c r="Z102" i="8"/>
  <c r="Y102" i="8"/>
  <c r="X102" i="8"/>
  <c r="N102" i="8"/>
  <c r="K102" i="8"/>
  <c r="J102" i="8"/>
  <c r="I102" i="8"/>
  <c r="E102" i="8"/>
  <c r="D95" i="8"/>
  <c r="B87" i="8"/>
  <c r="AJ83" i="8"/>
  <c r="AG83" i="8"/>
  <c r="AJ82" i="8"/>
  <c r="AG82" i="8"/>
  <c r="AJ81" i="8"/>
  <c r="AG81" i="8"/>
  <c r="AJ80" i="8"/>
  <c r="AG80" i="8"/>
  <c r="AJ79" i="8"/>
  <c r="AG79" i="8"/>
  <c r="AJ78" i="8"/>
  <c r="AG78" i="8"/>
  <c r="AJ77" i="8"/>
  <c r="AG77" i="8"/>
  <c r="AJ76" i="8"/>
  <c r="AG76" i="8"/>
  <c r="AJ75" i="8"/>
  <c r="AG75" i="8"/>
  <c r="AJ74" i="8"/>
  <c r="AG74" i="8"/>
  <c r="AJ73" i="8"/>
  <c r="AG73" i="8"/>
  <c r="AJ72" i="8"/>
  <c r="AG72" i="8"/>
  <c r="AJ71" i="8"/>
  <c r="AG71" i="8"/>
  <c r="AJ70" i="8"/>
  <c r="AG70" i="8"/>
  <c r="AJ69" i="8"/>
  <c r="AG69" i="8"/>
  <c r="AJ68" i="8"/>
  <c r="AG68" i="8"/>
  <c r="AJ67" i="8"/>
  <c r="AG67" i="8"/>
  <c r="AJ66" i="8"/>
  <c r="AG66" i="8"/>
  <c r="AJ65" i="8"/>
  <c r="AG65" i="8"/>
  <c r="AJ64" i="8"/>
  <c r="AG64" i="8"/>
  <c r="AJ63" i="8"/>
  <c r="AG63" i="8"/>
  <c r="AJ62" i="8"/>
  <c r="AG62" i="8"/>
  <c r="AJ61" i="8"/>
  <c r="AG61" i="8"/>
  <c r="AJ60" i="8"/>
  <c r="AG60" i="8"/>
  <c r="AJ59" i="8"/>
  <c r="AG59" i="8"/>
  <c r="AJ58" i="8"/>
  <c r="AG58" i="8"/>
  <c r="AJ57" i="8"/>
  <c r="AG57" i="8"/>
  <c r="AJ56" i="8"/>
  <c r="AG56" i="8"/>
  <c r="AJ55" i="8"/>
  <c r="AG55" i="8"/>
  <c r="AJ54" i="8"/>
  <c r="AG54" i="8"/>
  <c r="AJ53" i="8"/>
  <c r="AG53" i="8"/>
  <c r="AJ52" i="8"/>
  <c r="AG52" i="8"/>
  <c r="AJ51" i="8"/>
  <c r="AG51" i="8"/>
  <c r="AJ50" i="8"/>
  <c r="AG50" i="8"/>
  <c r="AJ49" i="8"/>
  <c r="AG49" i="8"/>
  <c r="AJ48" i="8"/>
  <c r="AG48" i="8"/>
  <c r="AI44" i="8"/>
  <c r="AH44" i="8"/>
  <c r="AD44" i="8"/>
  <c r="AC44" i="8"/>
  <c r="AB44" i="8"/>
  <c r="AA44" i="8"/>
  <c r="N44" i="8"/>
  <c r="N101" i="8"/>
  <c r="AI42" i="8"/>
  <c r="AH42" i="8"/>
  <c r="AG42" i="8"/>
  <c r="AJ42" i="8"/>
  <c r="AI40" i="8"/>
  <c r="AH40" i="8"/>
  <c r="AG40" i="8"/>
  <c r="N40" i="8"/>
  <c r="AJ40" i="8" s="1"/>
  <c r="AJ38" i="8"/>
  <c r="AG38" i="8"/>
  <c r="AJ37" i="8"/>
  <c r="AG37" i="8"/>
  <c r="AJ36" i="8"/>
  <c r="AG36" i="8"/>
  <c r="AJ35" i="8"/>
  <c r="AG35" i="8"/>
  <c r="AJ34" i="8"/>
  <c r="AG34" i="8"/>
  <c r="AJ33" i="8"/>
  <c r="AG33" i="8"/>
  <c r="AJ32" i="8"/>
  <c r="AG32" i="8"/>
  <c r="AJ31" i="8"/>
  <c r="AG31" i="8"/>
  <c r="AJ30" i="8"/>
  <c r="AG30" i="8"/>
  <c r="AJ29" i="8"/>
  <c r="AG29" i="8"/>
  <c r="AD26" i="8"/>
  <c r="AC26" i="8"/>
  <c r="AB26" i="8"/>
  <c r="AA26" i="8"/>
  <c r="N26" i="8"/>
  <c r="I26" i="8"/>
  <c r="E26" i="8"/>
  <c r="AJ24" i="8"/>
  <c r="AG24" i="8"/>
  <c r="AJ23" i="8"/>
  <c r="AG23" i="8"/>
  <c r="AJ22" i="8"/>
  <c r="AG22" i="8"/>
  <c r="AJ21" i="8"/>
  <c r="AG21" i="8"/>
  <c r="AJ20" i="8"/>
  <c r="AG20" i="8"/>
  <c r="AI17" i="8"/>
  <c r="AH17" i="8"/>
  <c r="AD17" i="8"/>
  <c r="AC17" i="8"/>
  <c r="AB17" i="8"/>
  <c r="AA17" i="8"/>
  <c r="X17" i="8"/>
  <c r="N17" i="8"/>
  <c r="K17" i="8"/>
  <c r="J17" i="8"/>
  <c r="I17" i="8"/>
  <c r="N100" i="8" s="1"/>
  <c r="E17" i="8"/>
  <c r="AD3" i="8"/>
  <c r="D93" i="8" s="1"/>
  <c r="W2" i="8"/>
  <c r="AD1" i="8"/>
  <c r="D92" i="8" s="1"/>
  <c r="W1" i="8"/>
  <c r="AA102" i="7"/>
  <c r="Z102" i="7"/>
  <c r="Y102" i="7"/>
  <c r="X102" i="7"/>
  <c r="N102" i="7"/>
  <c r="K102" i="7"/>
  <c r="J102" i="7"/>
  <c r="I102" i="7"/>
  <c r="E102" i="7"/>
  <c r="D95" i="7"/>
  <c r="B87" i="7"/>
  <c r="AJ83" i="7"/>
  <c r="AG83" i="7"/>
  <c r="AJ82" i="7"/>
  <c r="AG82" i="7"/>
  <c r="AJ81" i="7"/>
  <c r="AG81" i="7"/>
  <c r="AJ80" i="7"/>
  <c r="AG80" i="7"/>
  <c r="AJ79" i="7"/>
  <c r="AG79" i="7"/>
  <c r="AJ78" i="7"/>
  <c r="AG78" i="7"/>
  <c r="AJ77" i="7"/>
  <c r="AG77" i="7"/>
  <c r="AJ76" i="7"/>
  <c r="AG76" i="7"/>
  <c r="AJ75" i="7"/>
  <c r="AG75" i="7"/>
  <c r="AJ74" i="7"/>
  <c r="AG74" i="7"/>
  <c r="AJ73" i="7"/>
  <c r="AG73" i="7"/>
  <c r="AJ72" i="7"/>
  <c r="AG72" i="7"/>
  <c r="AJ71" i="7"/>
  <c r="AG71" i="7"/>
  <c r="AJ70" i="7"/>
  <c r="AG70" i="7"/>
  <c r="AJ69" i="7"/>
  <c r="AG69" i="7"/>
  <c r="AJ68" i="7"/>
  <c r="AG68" i="7"/>
  <c r="AJ67" i="7"/>
  <c r="AG67" i="7"/>
  <c r="AJ66" i="7"/>
  <c r="AG66" i="7"/>
  <c r="AJ65" i="7"/>
  <c r="AG65" i="7"/>
  <c r="AJ64" i="7"/>
  <c r="AG64" i="7"/>
  <c r="AJ63" i="7"/>
  <c r="AG63" i="7"/>
  <c r="AJ62" i="7"/>
  <c r="AG62" i="7"/>
  <c r="AJ61" i="7"/>
  <c r="AG61" i="7"/>
  <c r="AJ60" i="7"/>
  <c r="AG60" i="7"/>
  <c r="AJ59" i="7"/>
  <c r="AG59" i="7"/>
  <c r="AJ58" i="7"/>
  <c r="AG58" i="7"/>
  <c r="AJ57" i="7"/>
  <c r="AG57" i="7"/>
  <c r="AJ56" i="7"/>
  <c r="AG56" i="7"/>
  <c r="AJ55" i="7"/>
  <c r="AG55" i="7"/>
  <c r="AJ54" i="7"/>
  <c r="AG54" i="7"/>
  <c r="AJ53" i="7"/>
  <c r="AG53" i="7"/>
  <c r="AJ52" i="7"/>
  <c r="AG52" i="7"/>
  <c r="AJ51" i="7"/>
  <c r="AG51" i="7"/>
  <c r="AJ50" i="7"/>
  <c r="AG50" i="7"/>
  <c r="AJ49" i="7"/>
  <c r="AG49" i="7"/>
  <c r="AJ48" i="7"/>
  <c r="AG48" i="7"/>
  <c r="AI44" i="7"/>
  <c r="AH44" i="7"/>
  <c r="AD44" i="7"/>
  <c r="AC44" i="7"/>
  <c r="AB44" i="7"/>
  <c r="AA44" i="7"/>
  <c r="N44" i="7"/>
  <c r="N101" i="7"/>
  <c r="AI42" i="7"/>
  <c r="AH42" i="7"/>
  <c r="AG42" i="7"/>
  <c r="AJ42" i="7"/>
  <c r="AI40" i="7"/>
  <c r="AH40" i="7"/>
  <c r="AG40" i="7"/>
  <c r="N40" i="7"/>
  <c r="AJ40" i="7" s="1"/>
  <c r="AJ38" i="7"/>
  <c r="AG38" i="7"/>
  <c r="AJ37" i="7"/>
  <c r="AG37" i="7"/>
  <c r="AJ36" i="7"/>
  <c r="AG36" i="7"/>
  <c r="AJ35" i="7"/>
  <c r="AG35" i="7"/>
  <c r="AJ34" i="7"/>
  <c r="AG34" i="7"/>
  <c r="AJ33" i="7"/>
  <c r="AG33" i="7"/>
  <c r="AJ32" i="7"/>
  <c r="AG32" i="7"/>
  <c r="AJ31" i="7"/>
  <c r="AG31" i="7"/>
  <c r="AJ30" i="7"/>
  <c r="AG30" i="7"/>
  <c r="AJ29" i="7"/>
  <c r="AG29" i="7"/>
  <c r="AD26" i="7"/>
  <c r="AC26" i="7"/>
  <c r="AB26" i="7"/>
  <c r="AA26" i="7"/>
  <c r="N26" i="7"/>
  <c r="I26" i="7"/>
  <c r="E26" i="7"/>
  <c r="AJ24" i="7"/>
  <c r="AG24" i="7"/>
  <c r="AJ23" i="7"/>
  <c r="AG23" i="7"/>
  <c r="AJ22" i="7"/>
  <c r="AG22" i="7"/>
  <c r="AJ21" i="7"/>
  <c r="AG21" i="7"/>
  <c r="AJ20" i="7"/>
  <c r="AG20" i="7"/>
  <c r="AI17" i="7"/>
  <c r="AH17" i="7"/>
  <c r="AD17" i="7"/>
  <c r="AC17" i="7"/>
  <c r="AB17" i="7"/>
  <c r="AA17" i="7"/>
  <c r="X17" i="7"/>
  <c r="N17" i="7"/>
  <c r="K17" i="7"/>
  <c r="J17" i="7"/>
  <c r="I17" i="7"/>
  <c r="E17" i="7"/>
  <c r="AD3" i="7"/>
  <c r="D93" i="7" s="1"/>
  <c r="AD2" i="7"/>
  <c r="D91" i="7" s="1"/>
  <c r="AD1" i="7"/>
  <c r="D92" i="7" s="1"/>
  <c r="W1" i="7"/>
  <c r="AA102" i="6"/>
  <c r="Z102" i="6"/>
  <c r="Y102" i="6"/>
  <c r="X102" i="6"/>
  <c r="N102" i="6"/>
  <c r="K102" i="6"/>
  <c r="J102" i="6"/>
  <c r="I102" i="6"/>
  <c r="E102" i="6"/>
  <c r="D95" i="6"/>
  <c r="B87" i="6"/>
  <c r="AJ83" i="6"/>
  <c r="AG83" i="6"/>
  <c r="AJ82" i="6"/>
  <c r="AG82" i="6"/>
  <c r="AJ81" i="6"/>
  <c r="AG81" i="6"/>
  <c r="AJ80" i="6"/>
  <c r="AG80" i="6"/>
  <c r="AJ79" i="6"/>
  <c r="AG79" i="6"/>
  <c r="AJ78" i="6"/>
  <c r="AG78" i="6"/>
  <c r="AJ77" i="6"/>
  <c r="AG77" i="6"/>
  <c r="AJ76" i="6"/>
  <c r="AG76" i="6"/>
  <c r="AJ75" i="6"/>
  <c r="AG75" i="6"/>
  <c r="AJ74" i="6"/>
  <c r="AG74" i="6"/>
  <c r="AJ73" i="6"/>
  <c r="AG73" i="6"/>
  <c r="AJ72" i="6"/>
  <c r="AG72" i="6"/>
  <c r="AJ71" i="6"/>
  <c r="AG71" i="6"/>
  <c r="AJ70" i="6"/>
  <c r="AG70" i="6"/>
  <c r="AJ69" i="6"/>
  <c r="AG69" i="6"/>
  <c r="AJ68" i="6"/>
  <c r="AG68" i="6"/>
  <c r="AJ67" i="6"/>
  <c r="AG67" i="6"/>
  <c r="AJ66" i="6"/>
  <c r="AG66" i="6"/>
  <c r="AJ65" i="6"/>
  <c r="AG65" i="6"/>
  <c r="AJ64" i="6"/>
  <c r="AG64" i="6"/>
  <c r="AJ63" i="6"/>
  <c r="AG63" i="6"/>
  <c r="AJ62" i="6"/>
  <c r="AG62" i="6"/>
  <c r="AJ61" i="6"/>
  <c r="AG61" i="6"/>
  <c r="AJ60" i="6"/>
  <c r="AG60" i="6"/>
  <c r="AJ59" i="6"/>
  <c r="AG59" i="6"/>
  <c r="AJ58" i="6"/>
  <c r="AG58" i="6"/>
  <c r="AJ57" i="6"/>
  <c r="AG57" i="6"/>
  <c r="AJ56" i="6"/>
  <c r="AG56" i="6"/>
  <c r="AJ55" i="6"/>
  <c r="AG55" i="6"/>
  <c r="AJ54" i="6"/>
  <c r="AG54" i="6"/>
  <c r="AJ53" i="6"/>
  <c r="AG53" i="6"/>
  <c r="AJ52" i="6"/>
  <c r="AG52" i="6"/>
  <c r="AJ51" i="6"/>
  <c r="AG51" i="6"/>
  <c r="AJ50" i="6"/>
  <c r="AG50" i="6"/>
  <c r="AJ49" i="6"/>
  <c r="AG49" i="6"/>
  <c r="AJ48" i="6"/>
  <c r="AG48" i="6"/>
  <c r="AI44" i="6"/>
  <c r="AH44" i="6"/>
  <c r="AD44" i="6"/>
  <c r="AC44" i="6"/>
  <c r="AB44" i="6"/>
  <c r="AA44" i="6"/>
  <c r="N44" i="6"/>
  <c r="N101" i="6"/>
  <c r="AI42" i="6"/>
  <c r="AH42" i="6"/>
  <c r="AG42" i="6"/>
  <c r="AJ42" i="6"/>
  <c r="AI40" i="6"/>
  <c r="AH40" i="6"/>
  <c r="AG40" i="6"/>
  <c r="N40" i="6"/>
  <c r="AJ40" i="6" s="1"/>
  <c r="AJ38" i="6"/>
  <c r="AG38" i="6"/>
  <c r="AJ37" i="6"/>
  <c r="AG37" i="6"/>
  <c r="AJ36" i="6"/>
  <c r="AG36" i="6"/>
  <c r="AJ35" i="6"/>
  <c r="AG35" i="6"/>
  <c r="AJ34" i="6"/>
  <c r="AG34" i="6"/>
  <c r="AJ33" i="6"/>
  <c r="AG33" i="6"/>
  <c r="AJ32" i="6"/>
  <c r="AG32" i="6"/>
  <c r="AJ31" i="6"/>
  <c r="AG31" i="6"/>
  <c r="AJ30" i="6"/>
  <c r="AG30" i="6"/>
  <c r="AJ29" i="6"/>
  <c r="AG29" i="6"/>
  <c r="AD26" i="6"/>
  <c r="AC26" i="6"/>
  <c r="AB26" i="6"/>
  <c r="AA26" i="6"/>
  <c r="N26" i="6"/>
  <c r="I26" i="6"/>
  <c r="E26" i="6"/>
  <c r="AJ24" i="6"/>
  <c r="AG24" i="6"/>
  <c r="AJ23" i="6"/>
  <c r="AG23" i="6"/>
  <c r="AJ22" i="6"/>
  <c r="AG22" i="6"/>
  <c r="AJ21" i="6"/>
  <c r="AG21" i="6"/>
  <c r="AJ20" i="6"/>
  <c r="AG20" i="6"/>
  <c r="AI17" i="6"/>
  <c r="AH17" i="6"/>
  <c r="AD17" i="6"/>
  <c r="AC17" i="6"/>
  <c r="AB17" i="6"/>
  <c r="AA17" i="6"/>
  <c r="X17" i="6"/>
  <c r="N17" i="6"/>
  <c r="K17" i="6"/>
  <c r="J17" i="6"/>
  <c r="I17" i="6"/>
  <c r="N100" i="6" s="1"/>
  <c r="E17" i="6"/>
  <c r="AD3" i="6"/>
  <c r="D93" i="6" s="1"/>
  <c r="W2" i="6"/>
  <c r="AD1" i="6"/>
  <c r="D92" i="6" s="1"/>
  <c r="W1" i="6"/>
  <c r="AA102" i="5"/>
  <c r="Z102" i="5"/>
  <c r="Y102" i="5"/>
  <c r="X102" i="5"/>
  <c r="N102" i="5"/>
  <c r="K102" i="5"/>
  <c r="J102" i="5"/>
  <c r="I102" i="5"/>
  <c r="E102" i="5"/>
  <c r="D95" i="5"/>
  <c r="B87" i="5"/>
  <c r="AJ83" i="5"/>
  <c r="AG83" i="5"/>
  <c r="AJ82" i="5"/>
  <c r="AG82" i="5"/>
  <c r="AJ81" i="5"/>
  <c r="AG81" i="5"/>
  <c r="AJ80" i="5"/>
  <c r="AG80" i="5"/>
  <c r="AJ79" i="5"/>
  <c r="AG79" i="5"/>
  <c r="AJ78" i="5"/>
  <c r="AG78" i="5"/>
  <c r="AJ77" i="5"/>
  <c r="AG77" i="5"/>
  <c r="AJ76" i="5"/>
  <c r="AG76" i="5"/>
  <c r="AJ75" i="5"/>
  <c r="AG75" i="5"/>
  <c r="AJ74" i="5"/>
  <c r="AG74" i="5"/>
  <c r="AJ73" i="5"/>
  <c r="AG73" i="5"/>
  <c r="AJ72" i="5"/>
  <c r="AG72" i="5"/>
  <c r="AJ71" i="5"/>
  <c r="AG71" i="5"/>
  <c r="AJ70" i="5"/>
  <c r="AG70" i="5"/>
  <c r="AJ69" i="5"/>
  <c r="AG69" i="5"/>
  <c r="AJ68" i="5"/>
  <c r="AG68" i="5"/>
  <c r="AJ67" i="5"/>
  <c r="AG67" i="5"/>
  <c r="AJ66" i="5"/>
  <c r="AG66" i="5"/>
  <c r="AJ65" i="5"/>
  <c r="AG65" i="5"/>
  <c r="AJ64" i="5"/>
  <c r="AG64" i="5"/>
  <c r="AJ63" i="5"/>
  <c r="AG63" i="5"/>
  <c r="AJ62" i="5"/>
  <c r="AG62" i="5"/>
  <c r="AJ61" i="5"/>
  <c r="AG61" i="5"/>
  <c r="AJ60" i="5"/>
  <c r="AG60" i="5"/>
  <c r="AJ59" i="5"/>
  <c r="AG59" i="5"/>
  <c r="AJ58" i="5"/>
  <c r="AG58" i="5"/>
  <c r="AJ57" i="5"/>
  <c r="AG57" i="5"/>
  <c r="AJ56" i="5"/>
  <c r="AG56" i="5"/>
  <c r="AJ55" i="5"/>
  <c r="AG55" i="5"/>
  <c r="AJ54" i="5"/>
  <c r="AG54" i="5"/>
  <c r="AJ53" i="5"/>
  <c r="AG53" i="5"/>
  <c r="AJ52" i="5"/>
  <c r="AG52" i="5"/>
  <c r="AJ51" i="5"/>
  <c r="AG51" i="5"/>
  <c r="AJ50" i="5"/>
  <c r="AG50" i="5"/>
  <c r="AJ49" i="5"/>
  <c r="AG49" i="5"/>
  <c r="AJ48" i="5"/>
  <c r="AG48" i="5"/>
  <c r="AI44" i="5"/>
  <c r="AH44" i="5"/>
  <c r="AD44" i="5"/>
  <c r="AC44" i="5"/>
  <c r="AB44" i="5"/>
  <c r="AA44" i="5"/>
  <c r="N44" i="5"/>
  <c r="N101" i="5"/>
  <c r="AI42" i="5"/>
  <c r="AH42" i="5"/>
  <c r="AG42" i="5"/>
  <c r="AJ42" i="5"/>
  <c r="AI40" i="5"/>
  <c r="AH40" i="5"/>
  <c r="AG40" i="5"/>
  <c r="N40" i="5"/>
  <c r="AJ40" i="5" s="1"/>
  <c r="AJ38" i="5"/>
  <c r="AG38" i="5"/>
  <c r="AJ37" i="5"/>
  <c r="AG37" i="5"/>
  <c r="AJ36" i="5"/>
  <c r="AG36" i="5"/>
  <c r="AJ35" i="5"/>
  <c r="AG35" i="5"/>
  <c r="AJ34" i="5"/>
  <c r="AG34" i="5"/>
  <c r="AJ33" i="5"/>
  <c r="AG33" i="5"/>
  <c r="AJ32" i="5"/>
  <c r="AG32" i="5"/>
  <c r="AJ31" i="5"/>
  <c r="AG31" i="5"/>
  <c r="AJ30" i="5"/>
  <c r="AG30" i="5"/>
  <c r="AJ29" i="5"/>
  <c r="AG29" i="5"/>
  <c r="AD26" i="5"/>
  <c r="AC26" i="5"/>
  <c r="AB26" i="5"/>
  <c r="AA26" i="5"/>
  <c r="N26" i="5"/>
  <c r="I26" i="5"/>
  <c r="E26" i="5"/>
  <c r="AJ24" i="5"/>
  <c r="AG24" i="5"/>
  <c r="AJ23" i="5"/>
  <c r="AG23" i="5"/>
  <c r="AJ22" i="5"/>
  <c r="AG22" i="5"/>
  <c r="AJ21" i="5"/>
  <c r="AG21" i="5"/>
  <c r="AJ20" i="5"/>
  <c r="AG20" i="5"/>
  <c r="AI17" i="5"/>
  <c r="AH17" i="5"/>
  <c r="AD17" i="5"/>
  <c r="AC17" i="5"/>
  <c r="AB17" i="5"/>
  <c r="AA17" i="5"/>
  <c r="X17" i="5"/>
  <c r="N17" i="5"/>
  <c r="K17" i="5"/>
  <c r="J17" i="5"/>
  <c r="I17" i="5"/>
  <c r="E17" i="5"/>
  <c r="W3" i="5"/>
  <c r="AD3" i="5" s="1"/>
  <c r="D93" i="5" s="1"/>
  <c r="W2" i="5"/>
  <c r="AD2" i="5" s="1"/>
  <c r="D91" i="5" s="1"/>
  <c r="AD1" i="5"/>
  <c r="D92" i="5" s="1"/>
  <c r="W1" i="5"/>
  <c r="AA102" i="4"/>
  <c r="Z102" i="4"/>
  <c r="Y102" i="4"/>
  <c r="X102" i="4"/>
  <c r="N102" i="4"/>
  <c r="K102" i="4"/>
  <c r="J102" i="4"/>
  <c r="I102" i="4"/>
  <c r="E102" i="4"/>
  <c r="D95" i="4"/>
  <c r="B87" i="4"/>
  <c r="AJ83" i="4"/>
  <c r="AG83" i="4"/>
  <c r="AJ82" i="4"/>
  <c r="AG82" i="4"/>
  <c r="AJ81" i="4"/>
  <c r="AG81" i="4"/>
  <c r="AJ80" i="4"/>
  <c r="AG80" i="4"/>
  <c r="AJ79" i="4"/>
  <c r="AG79" i="4"/>
  <c r="AJ78" i="4"/>
  <c r="AG78" i="4"/>
  <c r="AJ77" i="4"/>
  <c r="AG77" i="4"/>
  <c r="AJ76" i="4"/>
  <c r="AG76" i="4"/>
  <c r="AJ75" i="4"/>
  <c r="AG75" i="4"/>
  <c r="AJ74" i="4"/>
  <c r="AG74" i="4"/>
  <c r="AJ73" i="4"/>
  <c r="AG73" i="4"/>
  <c r="AJ72" i="4"/>
  <c r="AG72" i="4"/>
  <c r="AJ71" i="4"/>
  <c r="AG71" i="4"/>
  <c r="AJ70" i="4"/>
  <c r="AG70" i="4"/>
  <c r="AJ69" i="4"/>
  <c r="AG69" i="4"/>
  <c r="AJ68" i="4"/>
  <c r="AG68" i="4"/>
  <c r="AJ67" i="4"/>
  <c r="AG67" i="4"/>
  <c r="AJ66" i="4"/>
  <c r="AG66" i="4"/>
  <c r="AJ65" i="4"/>
  <c r="AG65" i="4"/>
  <c r="AJ64" i="4"/>
  <c r="AG64" i="4"/>
  <c r="AJ63" i="4"/>
  <c r="AG63" i="4"/>
  <c r="AJ62" i="4"/>
  <c r="AG62" i="4"/>
  <c r="AJ61" i="4"/>
  <c r="AG61" i="4"/>
  <c r="AJ60" i="4"/>
  <c r="AG60" i="4"/>
  <c r="AJ59" i="4"/>
  <c r="AG59" i="4"/>
  <c r="AJ58" i="4"/>
  <c r="AG58" i="4"/>
  <c r="AJ57" i="4"/>
  <c r="AG57" i="4"/>
  <c r="AJ56" i="4"/>
  <c r="AG56" i="4"/>
  <c r="AJ55" i="4"/>
  <c r="AG55" i="4"/>
  <c r="AJ54" i="4"/>
  <c r="AG54" i="4"/>
  <c r="AJ53" i="4"/>
  <c r="AG53" i="4"/>
  <c r="AJ52" i="4"/>
  <c r="AG52" i="4"/>
  <c r="AJ51" i="4"/>
  <c r="AG51" i="4"/>
  <c r="AJ50" i="4"/>
  <c r="AG50" i="4"/>
  <c r="AJ49" i="4"/>
  <c r="AG49" i="4"/>
  <c r="AJ48" i="4"/>
  <c r="AG48" i="4"/>
  <c r="AI44" i="4"/>
  <c r="AH44" i="4"/>
  <c r="AD44" i="4"/>
  <c r="AC44" i="4"/>
  <c r="AB44" i="4"/>
  <c r="AA44" i="4"/>
  <c r="N44" i="4"/>
  <c r="N101" i="4"/>
  <c r="AI42" i="4"/>
  <c r="AH42" i="4"/>
  <c r="AG42" i="4"/>
  <c r="AJ42" i="4"/>
  <c r="AI40" i="4"/>
  <c r="AH40" i="4"/>
  <c r="AG40" i="4"/>
  <c r="N40" i="4"/>
  <c r="AJ40" i="4" s="1"/>
  <c r="AJ38" i="4"/>
  <c r="AG38" i="4"/>
  <c r="AJ37" i="4"/>
  <c r="AG37" i="4"/>
  <c r="AJ36" i="4"/>
  <c r="AG36" i="4"/>
  <c r="AJ35" i="4"/>
  <c r="AG35" i="4"/>
  <c r="AJ34" i="4"/>
  <c r="AG34" i="4"/>
  <c r="AJ33" i="4"/>
  <c r="AG33" i="4"/>
  <c r="AJ32" i="4"/>
  <c r="AG32" i="4"/>
  <c r="AJ31" i="4"/>
  <c r="AG31" i="4"/>
  <c r="AJ30" i="4"/>
  <c r="AG30" i="4"/>
  <c r="AJ29" i="4"/>
  <c r="AG29" i="4"/>
  <c r="AD26" i="4"/>
  <c r="AC26" i="4"/>
  <c r="AB26" i="4"/>
  <c r="AA26" i="4"/>
  <c r="N26" i="4"/>
  <c r="I26" i="4"/>
  <c r="E26" i="4"/>
  <c r="AJ24" i="4"/>
  <c r="AG24" i="4"/>
  <c r="AJ23" i="4"/>
  <c r="AG23" i="4"/>
  <c r="AJ22" i="4"/>
  <c r="AG22" i="4"/>
  <c r="AJ21" i="4"/>
  <c r="AG21" i="4"/>
  <c r="AJ20" i="4"/>
  <c r="AG20" i="4"/>
  <c r="AI17" i="4"/>
  <c r="AH17" i="4"/>
  <c r="AD17" i="4"/>
  <c r="AC17" i="4"/>
  <c r="AB17" i="4"/>
  <c r="AA17" i="4"/>
  <c r="X17" i="4"/>
  <c r="N17" i="4"/>
  <c r="K17" i="4"/>
  <c r="J17" i="4"/>
  <c r="I17" i="4"/>
  <c r="N100" i="4" s="1"/>
  <c r="E17" i="4"/>
  <c r="AD3" i="4"/>
  <c r="D93" i="4" s="1"/>
  <c r="W2" i="4"/>
  <c r="AD1" i="4"/>
  <c r="D92" i="4" s="1"/>
  <c r="W1" i="4"/>
  <c r="AA102" i="3"/>
  <c r="Z102" i="3"/>
  <c r="Y102" i="3"/>
  <c r="X102" i="3"/>
  <c r="N102" i="3"/>
  <c r="K102" i="3"/>
  <c r="J102" i="3"/>
  <c r="I102" i="3"/>
  <c r="E102" i="3"/>
  <c r="D95" i="3"/>
  <c r="B87" i="3"/>
  <c r="AJ83" i="3"/>
  <c r="AG83" i="3"/>
  <c r="AJ82" i="3"/>
  <c r="AG82" i="3"/>
  <c r="AJ81" i="3"/>
  <c r="AG81" i="3"/>
  <c r="AJ80" i="3"/>
  <c r="AG80" i="3"/>
  <c r="AJ79" i="3"/>
  <c r="AG79" i="3"/>
  <c r="AJ78" i="3"/>
  <c r="AG78" i="3"/>
  <c r="AJ77" i="3"/>
  <c r="AG77" i="3"/>
  <c r="AJ76" i="3"/>
  <c r="AG76" i="3"/>
  <c r="AJ75" i="3"/>
  <c r="AG75" i="3"/>
  <c r="AJ74" i="3"/>
  <c r="AG74" i="3"/>
  <c r="AJ73" i="3"/>
  <c r="AG73" i="3"/>
  <c r="AJ72" i="3"/>
  <c r="AG72" i="3"/>
  <c r="AJ71" i="3"/>
  <c r="AG71" i="3"/>
  <c r="AJ70" i="3"/>
  <c r="AG70" i="3"/>
  <c r="AJ69" i="3"/>
  <c r="AG69" i="3"/>
  <c r="AJ68" i="3"/>
  <c r="AG68" i="3"/>
  <c r="AJ67" i="3"/>
  <c r="AG67" i="3"/>
  <c r="AJ66" i="3"/>
  <c r="AG66" i="3"/>
  <c r="AJ65" i="3"/>
  <c r="AG65" i="3"/>
  <c r="AJ64" i="3"/>
  <c r="AG64" i="3"/>
  <c r="AJ63" i="3"/>
  <c r="AG63" i="3"/>
  <c r="AJ62" i="3"/>
  <c r="AG62" i="3"/>
  <c r="AJ61" i="3"/>
  <c r="AG61" i="3"/>
  <c r="AJ60" i="3"/>
  <c r="AG60" i="3"/>
  <c r="AJ59" i="3"/>
  <c r="AG59" i="3"/>
  <c r="AJ58" i="3"/>
  <c r="AG58" i="3"/>
  <c r="AJ57" i="3"/>
  <c r="AG57" i="3"/>
  <c r="AJ56" i="3"/>
  <c r="AG56" i="3"/>
  <c r="AJ55" i="3"/>
  <c r="AG55" i="3"/>
  <c r="AJ54" i="3"/>
  <c r="AG54" i="3"/>
  <c r="AJ53" i="3"/>
  <c r="AG53" i="3"/>
  <c r="AJ52" i="3"/>
  <c r="AG52" i="3"/>
  <c r="AJ51" i="3"/>
  <c r="AG51" i="3"/>
  <c r="AJ50" i="3"/>
  <c r="AG50" i="3"/>
  <c r="AJ49" i="3"/>
  <c r="AG49" i="3"/>
  <c r="AJ48" i="3"/>
  <c r="AG48" i="3"/>
  <c r="AI44" i="3"/>
  <c r="AH44" i="3"/>
  <c r="AD44" i="3"/>
  <c r="AC44" i="3"/>
  <c r="AB44" i="3"/>
  <c r="AA44" i="3"/>
  <c r="N44" i="3"/>
  <c r="N101" i="3"/>
  <c r="AI42" i="3"/>
  <c r="AH42" i="3"/>
  <c r="AG42" i="3"/>
  <c r="AJ42" i="3"/>
  <c r="AI40" i="3"/>
  <c r="AH40" i="3"/>
  <c r="AG40" i="3"/>
  <c r="N40" i="3"/>
  <c r="AJ40" i="3" s="1"/>
  <c r="AJ38" i="3"/>
  <c r="AG38" i="3"/>
  <c r="AJ37" i="3"/>
  <c r="AG37" i="3"/>
  <c r="AJ36" i="3"/>
  <c r="AG36" i="3"/>
  <c r="AJ35" i="3"/>
  <c r="AG35" i="3"/>
  <c r="AJ34" i="3"/>
  <c r="AG34" i="3"/>
  <c r="AJ33" i="3"/>
  <c r="AG33" i="3"/>
  <c r="AJ32" i="3"/>
  <c r="AG32" i="3"/>
  <c r="AJ31" i="3"/>
  <c r="AG31" i="3"/>
  <c r="AJ30" i="3"/>
  <c r="AG30" i="3"/>
  <c r="AJ29" i="3"/>
  <c r="AG29" i="3"/>
  <c r="AD26" i="3"/>
  <c r="AC26" i="3"/>
  <c r="AB26" i="3"/>
  <c r="AA26" i="3"/>
  <c r="N26" i="3"/>
  <c r="I26" i="3"/>
  <c r="E26" i="3"/>
  <c r="AJ24" i="3"/>
  <c r="AG24" i="3"/>
  <c r="AJ23" i="3"/>
  <c r="AG23" i="3"/>
  <c r="AJ22" i="3"/>
  <c r="AG22" i="3"/>
  <c r="AJ21" i="3"/>
  <c r="AG21" i="3"/>
  <c r="AJ20" i="3"/>
  <c r="AG20" i="3"/>
  <c r="AI17" i="3"/>
  <c r="AH17" i="3"/>
  <c r="AD17" i="3"/>
  <c r="AC17" i="3"/>
  <c r="AB17" i="3"/>
  <c r="AA17" i="3"/>
  <c r="X17" i="3"/>
  <c r="N17" i="3"/>
  <c r="K17" i="3"/>
  <c r="J17" i="3"/>
  <c r="I17" i="3"/>
  <c r="E17" i="3"/>
  <c r="AD3" i="3"/>
  <c r="D93" i="3" s="1"/>
  <c r="AD2" i="3"/>
  <c r="D91" i="3" s="1"/>
  <c r="AD1" i="3"/>
  <c r="D92" i="3" s="1"/>
  <c r="W1" i="3"/>
  <c r="AA102" i="2"/>
  <c r="Z102" i="2"/>
  <c r="Y102" i="2"/>
  <c r="X102" i="2"/>
  <c r="N102" i="2"/>
  <c r="K102" i="2"/>
  <c r="J102" i="2"/>
  <c r="I102" i="2"/>
  <c r="E102" i="2"/>
  <c r="D95" i="2"/>
  <c r="B87" i="2"/>
  <c r="AG83" i="2"/>
  <c r="AJ83" i="2"/>
  <c r="AG82" i="2"/>
  <c r="AJ82" i="2"/>
  <c r="AG81" i="2"/>
  <c r="AJ81" i="2"/>
  <c r="AG80" i="2"/>
  <c r="AJ80" i="2"/>
  <c r="AG79" i="2"/>
  <c r="AJ79" i="2"/>
  <c r="AG78" i="2"/>
  <c r="AJ78" i="2"/>
  <c r="AG77" i="2"/>
  <c r="AJ77" i="2"/>
  <c r="AG76" i="2"/>
  <c r="AJ76" i="2"/>
  <c r="AG75" i="2"/>
  <c r="AJ75" i="2"/>
  <c r="AJ74" i="2"/>
  <c r="AG74" i="2"/>
  <c r="AJ73" i="2"/>
  <c r="AG73" i="2"/>
  <c r="AJ72" i="2"/>
  <c r="AG72" i="2"/>
  <c r="AJ71" i="2"/>
  <c r="AG71" i="2"/>
  <c r="AJ70" i="2"/>
  <c r="AG70" i="2"/>
  <c r="AJ69" i="2"/>
  <c r="AG69" i="2"/>
  <c r="AJ68" i="2"/>
  <c r="AG68" i="2"/>
  <c r="AJ67" i="2"/>
  <c r="AG67" i="2"/>
  <c r="AJ66" i="2"/>
  <c r="AG66" i="2"/>
  <c r="AJ65" i="2"/>
  <c r="AG65" i="2"/>
  <c r="AJ64" i="2"/>
  <c r="AG64" i="2"/>
  <c r="AJ63" i="2"/>
  <c r="AG63" i="2"/>
  <c r="AJ62" i="2"/>
  <c r="AG62" i="2"/>
  <c r="AJ61" i="2"/>
  <c r="AG61" i="2"/>
  <c r="AJ60" i="2"/>
  <c r="AG60" i="2"/>
  <c r="AJ59" i="2"/>
  <c r="AG59" i="2"/>
  <c r="AJ58" i="2"/>
  <c r="AG58" i="2"/>
  <c r="AJ57" i="2"/>
  <c r="AG57" i="2"/>
  <c r="AJ56" i="2"/>
  <c r="AG56" i="2"/>
  <c r="AJ55" i="2"/>
  <c r="AG55" i="2"/>
  <c r="AJ54" i="2"/>
  <c r="AG54" i="2"/>
  <c r="AJ53" i="2"/>
  <c r="AG53" i="2"/>
  <c r="AJ52" i="2"/>
  <c r="AG52" i="2"/>
  <c r="AJ51" i="2"/>
  <c r="AG51" i="2"/>
  <c r="AJ50" i="2"/>
  <c r="AG50" i="2"/>
  <c r="AJ49" i="2"/>
  <c r="AG49" i="2"/>
  <c r="AJ48" i="2"/>
  <c r="AG48" i="2"/>
  <c r="AI44" i="2"/>
  <c r="AH44" i="2"/>
  <c r="AD44" i="2"/>
  <c r="AC44" i="2"/>
  <c r="AB44" i="2"/>
  <c r="AA44" i="2"/>
  <c r="N44" i="2"/>
  <c r="N101" i="2"/>
  <c r="AI42" i="2"/>
  <c r="AH42" i="2"/>
  <c r="AG42" i="2"/>
  <c r="AJ42" i="2"/>
  <c r="AI40" i="2"/>
  <c r="AH40" i="2"/>
  <c r="AG40" i="2"/>
  <c r="N40" i="2"/>
  <c r="AJ40" i="2" s="1"/>
  <c r="AJ38" i="2"/>
  <c r="AG38" i="2"/>
  <c r="AJ37" i="2"/>
  <c r="AG37" i="2"/>
  <c r="AJ36" i="2"/>
  <c r="AG36" i="2"/>
  <c r="AJ35" i="2"/>
  <c r="AG35" i="2"/>
  <c r="AJ34" i="2"/>
  <c r="AG34" i="2"/>
  <c r="AJ33" i="2"/>
  <c r="AG33" i="2"/>
  <c r="AJ32" i="2"/>
  <c r="AG32" i="2"/>
  <c r="AJ31" i="2"/>
  <c r="AG31" i="2"/>
  <c r="AJ30" i="2"/>
  <c r="AG30" i="2"/>
  <c r="AJ29" i="2"/>
  <c r="AG29" i="2"/>
  <c r="AD26" i="2"/>
  <c r="AC26" i="2"/>
  <c r="AB26" i="2"/>
  <c r="AA26" i="2"/>
  <c r="N26" i="2"/>
  <c r="I26" i="2"/>
  <c r="E26" i="2"/>
  <c r="AJ24" i="2"/>
  <c r="AG24" i="2"/>
  <c r="AJ23" i="2"/>
  <c r="AG23" i="2"/>
  <c r="AJ22" i="2"/>
  <c r="AG22" i="2"/>
  <c r="AJ21" i="2"/>
  <c r="AG21" i="2"/>
  <c r="AJ20" i="2"/>
  <c r="AG20" i="2"/>
  <c r="AI17" i="2"/>
  <c r="AH17" i="2"/>
  <c r="AD17" i="2"/>
  <c r="AC17" i="2"/>
  <c r="AB17" i="2"/>
  <c r="AA17" i="2"/>
  <c r="X17" i="2"/>
  <c r="N17" i="2"/>
  <c r="K17" i="2"/>
  <c r="J17" i="2"/>
  <c r="I17" i="2"/>
  <c r="N100" i="2" s="1"/>
  <c r="E17" i="2"/>
  <c r="M3" i="2"/>
  <c r="AD3" i="2" s="1"/>
  <c r="D93" i="2" s="1"/>
  <c r="M2" i="2"/>
  <c r="AD2" i="2" s="1"/>
  <c r="D91" i="2" s="1"/>
  <c r="AD1" i="2"/>
  <c r="D92" i="2" s="1"/>
  <c r="W1" i="2"/>
  <c r="H44" i="1"/>
  <c r="B37" i="1"/>
  <c r="AG26" i="5" l="1"/>
  <c r="D97" i="13"/>
  <c r="AG26" i="2"/>
  <c r="AJ44" i="7"/>
  <c r="AG44" i="9"/>
  <c r="AJ26" i="2"/>
  <c r="AG44" i="3"/>
  <c r="AG44" i="7"/>
  <c r="AG17" i="5"/>
  <c r="AG44" i="2"/>
  <c r="AG26" i="3"/>
  <c r="AG17" i="4"/>
  <c r="AJ26" i="6"/>
  <c r="AJ26" i="7"/>
  <c r="AG17" i="9"/>
  <c r="AJ17" i="9"/>
  <c r="AG26" i="9"/>
  <c r="AJ44" i="3"/>
  <c r="AG17" i="8"/>
  <c r="AJ44" i="2"/>
  <c r="AJ26" i="3"/>
  <c r="AG44" i="5"/>
  <c r="AG26" i="7"/>
  <c r="AG17" i="2"/>
  <c r="AG17" i="3"/>
  <c r="AJ26" i="4"/>
  <c r="AG17" i="6"/>
  <c r="AG17" i="7"/>
  <c r="AJ17" i="3"/>
  <c r="AJ17" i="4"/>
  <c r="AG44" i="4"/>
  <c r="AG26" i="6"/>
  <c r="AJ44" i="6"/>
  <c r="AJ17" i="7"/>
  <c r="AJ17" i="8"/>
  <c r="AG44" i="8"/>
  <c r="AG26" i="4"/>
  <c r="AJ44" i="4"/>
  <c r="AJ17" i="5"/>
  <c r="AJ17" i="6"/>
  <c r="AG44" i="6"/>
  <c r="AG26" i="8"/>
  <c r="AJ44" i="8"/>
  <c r="AJ17" i="2"/>
  <c r="AJ26" i="5"/>
  <c r="AJ44" i="5"/>
  <c r="AJ26" i="8"/>
  <c r="AJ26" i="9"/>
  <c r="AJ44" i="9"/>
  <c r="D97" i="11"/>
  <c r="D97" i="10"/>
  <c r="W3" i="3"/>
  <c r="W3" i="6"/>
  <c r="AD2" i="4"/>
  <c r="D91" i="4" s="1"/>
  <c r="AD2" i="6"/>
  <c r="D91" i="6" s="1"/>
  <c r="W3" i="7"/>
  <c r="W3" i="8"/>
  <c r="W3" i="4"/>
  <c r="AD2" i="8"/>
  <c r="D91" i="8" s="1"/>
  <c r="W3" i="9"/>
  <c r="W3" i="2"/>
  <c r="W2" i="3"/>
  <c r="N100" i="3"/>
  <c r="N100" i="5"/>
  <c r="W2" i="7"/>
  <c r="N100" i="7"/>
  <c r="W2" i="9"/>
  <c r="N100" i="9"/>
  <c r="W2" i="2"/>
  <c r="D96" i="4" l="1"/>
  <c r="D96" i="9"/>
  <c r="D96" i="7"/>
  <c r="D96" i="3"/>
  <c r="D96" i="8"/>
  <c r="D96" i="2"/>
  <c r="D22" i="1" s="1"/>
  <c r="D31" i="1" s="1"/>
  <c r="B31" i="1" s="1"/>
  <c r="D96" i="6"/>
  <c r="D96" i="5"/>
</calcChain>
</file>

<file path=xl/sharedStrings.xml><?xml version="1.0" encoding="utf-8"?>
<sst xmlns="http://schemas.openxmlformats.org/spreadsheetml/2006/main" count="3229" uniqueCount="364">
  <si>
    <t>Survey</t>
  </si>
  <si>
    <t>P_Basel3</t>
  </si>
  <si>
    <t>Forms</t>
  </si>
  <si>
    <t>SNB code</t>
  </si>
  <si>
    <t>XXXXXX</t>
  </si>
  <si>
    <t xml:space="preserve">  -&gt; Press Tab to move from field to field</t>
  </si>
  <si>
    <t>Reporting date</t>
  </si>
  <si>
    <t>DD.MM.YYYY</t>
  </si>
  <si>
    <t>Irregular submission</t>
  </si>
  <si>
    <t>Capital adequacy reporting form in the context of Basel 3</t>
  </si>
  <si>
    <t>Bank office / Parent company</t>
  </si>
  <si>
    <t>Please complete</t>
  </si>
  <si>
    <t>Company</t>
  </si>
  <si>
    <t>Department</t>
  </si>
  <si>
    <t>Address</t>
  </si>
  <si>
    <t>Post code/town</t>
  </si>
  <si>
    <t>Contact person</t>
  </si>
  <si>
    <t>Telephone</t>
  </si>
  <si>
    <t>E-mail</t>
  </si>
  <si>
    <t>Validation</t>
  </si>
  <si>
    <t>Errors</t>
  </si>
  <si>
    <t>P_CRIRB_01</t>
  </si>
  <si>
    <t>P_CRIRB_02</t>
  </si>
  <si>
    <t>P_CRIRB_03</t>
  </si>
  <si>
    <t>P_CRIRB_04</t>
  </si>
  <si>
    <t>P_CRIRB_05</t>
  </si>
  <si>
    <t>P_CRIRB_06</t>
  </si>
  <si>
    <t>P_CRIRB_07</t>
  </si>
  <si>
    <t>P_CRIRB_08</t>
  </si>
  <si>
    <r>
      <rPr>
        <b/>
        <sz val="10"/>
        <rFont val="Arial"/>
        <family val="2"/>
      </rPr>
      <t>Submission deadline:</t>
    </r>
    <r>
      <rPr>
        <sz val="10"/>
        <rFont val="Arial"/>
        <family val="2"/>
      </rPr>
      <t xml:space="preserve"> The forms, which are required on a quarterly basis, must be submitted </t>
    </r>
    <r>
      <rPr>
        <b/>
        <sz val="10"/>
        <rFont val="Arial"/>
        <family val="2"/>
      </rPr>
      <t>within</t>
    </r>
  </si>
  <si>
    <r>
      <rPr>
        <b/>
        <sz val="10"/>
        <rFont val="Arial"/>
        <family val="2"/>
      </rPr>
      <t>six weeks</t>
    </r>
    <r>
      <rPr>
        <sz val="10"/>
        <rFont val="Arial"/>
        <family val="2"/>
      </rPr>
      <t xml:space="preserve"> of the reporting date at the latest.</t>
    </r>
  </si>
  <si>
    <r>
      <rPr>
        <b/>
        <sz val="10"/>
        <color indexed="8"/>
        <rFont val="Arial"/>
        <family val="2"/>
      </rPr>
      <t>Comments:</t>
    </r>
    <r>
      <rPr>
        <sz val="10"/>
        <color theme="1"/>
        <rFont val="Arial"/>
        <family val="2"/>
      </rPr>
      <t xml:space="preserve"> Please use a separate document for your </t>
    </r>
    <r>
      <rPr>
        <sz val="10"/>
        <color indexed="8"/>
        <rFont val="Arial"/>
        <family val="2"/>
      </rPr>
      <t>comments to this delivery</t>
    </r>
    <r>
      <rPr>
        <b/>
        <sz val="10"/>
        <color indexed="8"/>
        <rFont val="Arial"/>
        <family val="2"/>
      </rPr>
      <t xml:space="preserve"> </t>
    </r>
    <r>
      <rPr>
        <sz val="10"/>
        <color theme="1"/>
        <rFont val="Arial"/>
        <family val="2"/>
      </rPr>
      <t>and include</t>
    </r>
  </si>
  <si>
    <t>Swiss National Bank</t>
  </si>
  <si>
    <t>Ordering survey documents:</t>
  </si>
  <si>
    <t>Data Collection</t>
  </si>
  <si>
    <t>Questions on surveys:</t>
  </si>
  <si>
    <t>P.O. Box</t>
  </si>
  <si>
    <t>Subject:</t>
  </si>
  <si>
    <t>8022 Zurich</t>
  </si>
  <si>
    <t>Tel: +41 58 631 00 00</t>
  </si>
  <si>
    <t>Swiss Financial Market Supervisory Authority FINMA</t>
  </si>
  <si>
    <t>www.finma.ch</t>
  </si>
  <si>
    <t>Laupenstrasse 27</t>
  </si>
  <si>
    <t>info@finma.ch</t>
  </si>
  <si>
    <t>CH-3003 Bern</t>
  </si>
  <si>
    <t>Tel: +41 31 327 91 00</t>
  </si>
  <si>
    <t>Credit, counterparty credit and delivery risks:</t>
  </si>
  <si>
    <t>Form</t>
  </si>
  <si>
    <t>IRB approach to capital requirements</t>
  </si>
  <si>
    <t>Sovereigns</t>
  </si>
  <si>
    <t>(in thousands of CHF)</t>
  </si>
  <si>
    <t>YES/NO</t>
  </si>
  <si>
    <t>col. 01</t>
  </si>
  <si>
    <t>Own estimates of LGD and/or conversion factors</t>
  </si>
  <si>
    <t>Internal rating</t>
  </si>
  <si>
    <t>Original exposure</t>
  </si>
  <si>
    <t>Exposure after</t>
  </si>
  <si>
    <t>Credit risk mitigation (CRM) techniques with substitution</t>
  </si>
  <si>
    <t xml:space="preserve">Exposure after
</t>
  </si>
  <si>
    <t>Subject to</t>
  </si>
  <si>
    <t>Exposure</t>
  </si>
  <si>
    <t xml:space="preserve">Exposure </t>
  </si>
  <si>
    <t>Risk weighted ex-</t>
  </si>
  <si>
    <t>Capital</t>
  </si>
  <si>
    <t>Memorandum items</t>
  </si>
  <si>
    <t>system</t>
  </si>
  <si>
    <t>pre conversion</t>
  </si>
  <si>
    <t>conversion factors</t>
  </si>
  <si>
    <t>effects on the exposure</t>
  </si>
  <si>
    <t xml:space="preserve">CRM substitution
</t>
  </si>
  <si>
    <t>default treatement</t>
  </si>
  <si>
    <t>double default</t>
  </si>
  <si>
    <t xml:space="preserve">weighted </t>
  </si>
  <si>
    <t>posure amount</t>
  </si>
  <si>
    <t>requirements</t>
  </si>
  <si>
    <t>factors</t>
  </si>
  <si>
    <t>Unfunded credit protection</t>
  </si>
  <si>
    <t>effects and after</t>
  </si>
  <si>
    <t>Own estimates of LGD's are used:</t>
  </si>
  <si>
    <t>Eligible financial</t>
  </si>
  <si>
    <t>Other eligible collateral</t>
  </si>
  <si>
    <t>treatment:</t>
  </si>
  <si>
    <t>average LGD</t>
  </si>
  <si>
    <t xml:space="preserve">average </t>
  </si>
  <si>
    <t>Expected loss</t>
  </si>
  <si>
    <t>Value</t>
  </si>
  <si>
    <t xml:space="preserve">conversion </t>
  </si>
  <si>
    <t>unfunded credit protection</t>
  </si>
  <si>
    <t>collateral</t>
  </si>
  <si>
    <t>unfunded credit</t>
  </si>
  <si>
    <t>(%)</t>
  </si>
  <si>
    <t>maturity value</t>
  </si>
  <si>
    <t>amount</t>
  </si>
  <si>
    <t>adjustments</t>
  </si>
  <si>
    <t>PD assigned 
to the obligor grade or pool (%)</t>
  </si>
  <si>
    <t>Guarantees</t>
  </si>
  <si>
    <t>Credit 
derivatives</t>
  </si>
  <si>
    <t>factors
(col. 04+07+08)</t>
  </si>
  <si>
    <t>Real estate</t>
  </si>
  <si>
    <t>Other physical 
collateral</t>
  </si>
  <si>
    <t>Receivables</t>
  </si>
  <si>
    <t>protection</t>
  </si>
  <si>
    <t>(days)</t>
  </si>
  <si>
    <t>and provisions</t>
  </si>
  <si>
    <t>col. 02</t>
  </si>
  <si>
    <t>col. 03</t>
  </si>
  <si>
    <t>col. 04</t>
  </si>
  <si>
    <t>col. 05</t>
  </si>
  <si>
    <t>col. 06</t>
  </si>
  <si>
    <t>col. 07</t>
  </si>
  <si>
    <t>col. 08</t>
  </si>
  <si>
    <t>col. 09</t>
  </si>
  <si>
    <t>col. 10</t>
  </si>
  <si>
    <t>col. 11</t>
  </si>
  <si>
    <t>col. 12</t>
  </si>
  <si>
    <t>col. 13</t>
  </si>
  <si>
    <t>col. 14</t>
  </si>
  <si>
    <t>col. 15</t>
  </si>
  <si>
    <t>col. 16</t>
  </si>
  <si>
    <t>col. 17</t>
  </si>
  <si>
    <t>col. 18</t>
  </si>
  <si>
    <t>col. 19</t>
  </si>
  <si>
    <t>col. 20</t>
  </si>
  <si>
    <t>col. 21</t>
  </si>
  <si>
    <t>col. 22</t>
  </si>
  <si>
    <t>col. 01 to col. 06 &gt;= 0</t>
  </si>
  <si>
    <t>col. 7 &lt;= 0</t>
  </si>
  <si>
    <t>col. 8 &gt;= 0</t>
  </si>
  <si>
    <t>col. 09 to col. 22 &gt;= 0</t>
  </si>
  <si>
    <t>Total exposures</t>
  </si>
  <si>
    <t>Breakdown of total exposures by 
exposures types</t>
  </si>
  <si>
    <t>On-balance sheet items</t>
  </si>
  <si>
    <t>Off-balance sheet items</t>
  </si>
  <si>
    <t>Securities financing transactions</t>
  </si>
  <si>
    <t>Derivatives and long settlement transactions</t>
  </si>
  <si>
    <t>From contractual cross product netting</t>
  </si>
  <si>
    <t>Specialised lending slotting 
criteria: total</t>
  </si>
  <si>
    <t>Breakdown by risk weights of total 
exposure under specialised lending
slotting criteria</t>
  </si>
  <si>
    <t>Risk weight</t>
  </si>
  <si>
    <t>0%</t>
  </si>
  <si>
    <t xml:space="preserve">70%, of which </t>
  </si>
  <si>
    <t xml:space="preserve">        "strong" exposures</t>
  </si>
  <si>
    <t>Exposure from free deliveries
applying standardised risk
weights or 100% under the 
alternative treatment</t>
  </si>
  <si>
    <t>Dilution risk: total purchased 
receivables</t>
  </si>
  <si>
    <t>Exposures assigned to obligor 
grades: total</t>
  </si>
  <si>
    <t>Breakdown of total exposures
assigned to obligor grades or 
pools</t>
  </si>
  <si>
    <t>Obligor grade or pool (1)</t>
  </si>
  <si>
    <t>Defaulted assets</t>
  </si>
  <si>
    <t>$eod</t>
  </si>
  <si>
    <t xml:space="preserve">(1) </t>
  </si>
  <si>
    <t>Order from the lower to the higher according to</t>
  </si>
  <si>
    <t xml:space="preserve">average PD assigned to the obligor grade or pool. </t>
  </si>
  <si>
    <t>$fid</t>
  </si>
  <si>
    <t>2.00.E1</t>
  </si>
  <si>
    <t>SUM r02(c04+c07+c08) = SUM (r03 to r07)c09</t>
  </si>
  <si>
    <t>SUM r21(c04+c07+c08) = SUM (r22 to r100)c09</t>
  </si>
  <si>
    <t>r11 &gt;= r12</t>
  </si>
  <si>
    <t>Corporates - Specialised lending</t>
  </si>
  <si>
    <t>Retail - Secured by real estate</t>
  </si>
  <si>
    <t>col.09</t>
  </si>
  <si>
    <t>Retail - Qualifying revolving</t>
  </si>
  <si>
    <t>Retail - Other retail</t>
  </si>
  <si>
    <t>col. 07 &lt;= 0</t>
  </si>
  <si>
    <t>col. 08 &gt;= 0</t>
  </si>
  <si>
    <t>P_CRIRB</t>
  </si>
  <si>
    <r>
      <t xml:space="preserve">Credit risk mitigation techniques taken into account in LGD estimates </t>
    </r>
    <r>
      <rPr>
        <strike/>
        <sz val="10"/>
        <color rgb="FFFF0000"/>
        <rFont val="Arial"/>
        <family val="2"/>
      </rPr>
      <t xml:space="preserve">excluding doulbe </t>
    </r>
  </si>
  <si>
    <r>
      <rPr>
        <b/>
        <strike/>
        <sz val="11"/>
        <color rgb="FFFF0000"/>
        <rFont val="Arial"/>
        <family val="2"/>
      </rPr>
      <t xml:space="preserve">Institutions - </t>
    </r>
    <r>
      <rPr>
        <b/>
        <sz val="11"/>
        <rFont val="Arial"/>
        <family val="2"/>
      </rPr>
      <t>Banks</t>
    </r>
    <r>
      <rPr>
        <b/>
        <strike/>
        <sz val="11"/>
        <color rgb="FFFF0000"/>
        <rFont val="Arial"/>
        <family val="2"/>
      </rPr>
      <t xml:space="preserve"> and Securities Dealers</t>
    </r>
  </si>
  <si>
    <r>
      <rPr>
        <b/>
        <strike/>
        <sz val="11"/>
        <color rgb="FFFF0000"/>
        <rFont val="Arial"/>
        <family val="2"/>
      </rPr>
      <t xml:space="preserve">Institutions - </t>
    </r>
    <r>
      <rPr>
        <b/>
        <sz val="11"/>
        <rFont val="Arial"/>
        <family val="2"/>
      </rPr>
      <t>Covered Bonds</t>
    </r>
  </si>
  <si>
    <r>
      <t xml:space="preserve">Breakdown of total </t>
    </r>
    <r>
      <rPr>
        <sz val="10"/>
        <rFont val="Arial"/>
        <family val="2"/>
      </rPr>
      <t>exposures
assigned to obligor grades or 
pools</t>
    </r>
  </si>
  <si>
    <t>of which:</t>
  </si>
  <si>
    <t xml:space="preserve">on balance </t>
  </si>
  <si>
    <t>off balance</t>
  </si>
  <si>
    <t>CCR</t>
  </si>
  <si>
    <t>NEW</t>
  </si>
  <si>
    <t>Substitution effect reducing exposure amount (-)</t>
  </si>
  <si>
    <t xml:space="preserve">Total outflows
</t>
  </si>
  <si>
    <t>Subsitution effect increasing exposure amount (+)</t>
  </si>
  <si>
    <t xml:space="preserve">Total inflows 
</t>
  </si>
  <si>
    <r>
      <t xml:space="preserve">Public Sector Entities and Multilateral Development Banks </t>
    </r>
    <r>
      <rPr>
        <b/>
        <strike/>
        <sz val="11"/>
        <color rgb="FFFF0000"/>
        <rFont val="Arial"/>
        <family val="2"/>
      </rPr>
      <t>Institutions - Other Institutions</t>
    </r>
  </si>
  <si>
    <t>Self-used residential real estate exposures (incl. Construction loans and land acquisition loans, and incl. up to 1 buy-to-let unit)</t>
  </si>
  <si>
    <t xml:space="preserve">Value </t>
  </si>
  <si>
    <t>Exposure net</t>
  </si>
  <si>
    <t>Credit risk mitigation (CRM) techniques with substitution effects on the exposure</t>
  </si>
  <si>
    <t>Net exposure</t>
  </si>
  <si>
    <t>Credit risk miti-</t>
  </si>
  <si>
    <t>Fully adjusted</t>
  </si>
  <si>
    <t>Risk weighted</t>
  </si>
  <si>
    <t>of value adjust-</t>
  </si>
  <si>
    <t>of which: on balance</t>
  </si>
  <si>
    <t>of which: off balance items</t>
  </si>
  <si>
    <t>of which: counterparty credit risk (CCR)</t>
  </si>
  <si>
    <t>after CRM</t>
  </si>
  <si>
    <t>gation techniques</t>
  </si>
  <si>
    <t>exposure value</t>
  </si>
  <si>
    <t>exposure amount</t>
  </si>
  <si>
    <t xml:space="preserve">ments and </t>
  </si>
  <si>
    <t>Breakdown</t>
  </si>
  <si>
    <t>ments and</t>
  </si>
  <si>
    <t>Unfunded credit protection:</t>
  </si>
  <si>
    <t>Funded credit</t>
  </si>
  <si>
    <t>Total outflows
(col. 13+14+15)</t>
  </si>
  <si>
    <t>Total inflows</t>
  </si>
  <si>
    <t>substitution</t>
  </si>
  <si>
    <t xml:space="preserve">reducing the </t>
  </si>
  <si>
    <t>(col. 18+19)</t>
  </si>
  <si>
    <t>associated with</t>
  </si>
  <si>
    <t>provisions</t>
  </si>
  <si>
    <t>by conversion factors</t>
  </si>
  <si>
    <t xml:space="preserve">provisions, post </t>
  </si>
  <si>
    <r>
      <t>adjusted values (G</t>
    </r>
    <r>
      <rPr>
        <sz val="10"/>
        <rFont val="Arial"/>
        <family val="2"/>
      </rPr>
      <t>a</t>
    </r>
    <r>
      <rPr>
        <sz val="10"/>
        <rFont val="Arial"/>
        <family val="2"/>
      </rPr>
      <t>, P</t>
    </r>
    <r>
      <rPr>
        <sz val="10"/>
        <rFont val="Arial"/>
        <family val="2"/>
      </rPr>
      <t>a</t>
    </r>
    <r>
      <rPr>
        <sz val="10"/>
        <rFont val="Arial"/>
        <family val="2"/>
      </rPr>
      <t>)</t>
    </r>
  </si>
  <si>
    <t>effects</t>
  </si>
  <si>
    <t xml:space="preserve">amount of the </t>
  </si>
  <si>
    <t>the original 
exposure
(–)</t>
  </si>
  <si>
    <t>(col. 01+02)</t>
  </si>
  <si>
    <t>application of credit
conversion factors
on off-balance
sheet items</t>
  </si>
  <si>
    <t>Credit derivatives</t>
  </si>
  <si>
    <t>Financial
collateral:
simple method</t>
  </si>
  <si>
    <t>(col. 12+16+17)</t>
  </si>
  <si>
    <t>exposure: funded
credit protection.
Net effects of the 
comprehensive
method (-)</t>
  </si>
  <si>
    <t>of which: off balance</t>
  </si>
  <si>
    <t>col. 23</t>
  </si>
  <si>
    <t>col. 24</t>
  </si>
  <si>
    <t>col. 01 &gt;= 0</t>
  </si>
  <si>
    <t>col. 02 &lt;= 0</t>
  </si>
  <si>
    <t>of which: domestic exposures</t>
  </si>
  <si>
    <t>xxx</t>
  </si>
  <si>
    <t>From Contractual Cross Product Netting</t>
  </si>
  <si>
    <t xml:space="preserve">Breakdown of total non-defaulted
exposures by LTV band provided that applicable prudential requirements are met. Include construction loans and land acquisition loans. </t>
  </si>
  <si>
    <t>LTV ≤ 40% (Base RW=20%)</t>
  </si>
  <si>
    <t>40% &lt; LTV ≤ 50% (Base RW=20%)</t>
  </si>
  <si>
    <t>50% &lt; LTV ≤ 60% (Base RW=25%)</t>
  </si>
  <si>
    <t>60% &lt; LTV ≤ 67% (Base RW=35%)</t>
  </si>
  <si>
    <t>67% &lt; LTV ≤ 70% (Base RW=35%)</t>
  </si>
  <si>
    <t>70% &lt; LTV ≤ 80% (Base RW=35%)</t>
  </si>
  <si>
    <t>80% &lt; LTV ≤ 90% (Base RW=45%)</t>
  </si>
  <si>
    <t>90% &lt; LTV ≤ 100% (Base RW=55%)</t>
  </si>
  <si>
    <t>LTV &gt;100% (Base RW=75%)</t>
  </si>
  <si>
    <t>Breakdown of total non-defaulted
exposures not meeting the applicable prudential requirements by risk weights (Base RW=RW_counterparty)</t>
  </si>
  <si>
    <t>20%</t>
  </si>
  <si>
    <t>40%</t>
  </si>
  <si>
    <t>75%</t>
  </si>
  <si>
    <t>150%</t>
  </si>
  <si>
    <t>Breakdown of defaulted exposures by risk weights</t>
  </si>
  <si>
    <t>2.01.E0</t>
  </si>
  <si>
    <t>Other residential real estate exposures (incl. Construction loans and land acquisition loans)</t>
  </si>
  <si>
    <t xml:space="preserve">Breakdown of total non-defaulted
exposures by LTV bands, provided that prudential requirements are met. Exclude construction loans and land acquisition loans. </t>
  </si>
  <si>
    <t>LTV ≤ 40% (Base RW=30%)</t>
  </si>
  <si>
    <t>40% &lt; LTV ≤ 50% (Base RW=30%)</t>
  </si>
  <si>
    <t>50% &lt; LTV ≤ 60% (Base RW=35%)</t>
  </si>
  <si>
    <t>60% &lt; LTV ≤ 67% (Base RW=60%)</t>
  </si>
  <si>
    <t>67% &lt; LTV ≤ 70% (Base RW=60%)</t>
  </si>
  <si>
    <t>75% &lt; LTV ≤ 80% (Base RW=60%)</t>
  </si>
  <si>
    <t>80% &lt; LTV ≤ 90% (Base RW=75%)</t>
  </si>
  <si>
    <t>90% &lt; LTV ≤ 100% (Base RW=85%)</t>
  </si>
  <si>
    <t>LTV &gt;100% (Base RW=110%)</t>
  </si>
  <si>
    <t xml:space="preserve">Total non-defaulted exposures not meeting the prudential requirements (RW=150%). Exclude construction loans and land acquisition loans. </t>
  </si>
  <si>
    <t>Breakdown of total non-defaulted construction loans and land acquisition loans by risk weight</t>
  </si>
  <si>
    <t>100% (if LTV&lt;=70% and prudential requirements met)</t>
  </si>
  <si>
    <t>Self-used commercial real estate exposures (incl. Construction loans and land acquisition loans)</t>
  </si>
  <si>
    <t>LTV ≤ 40% (Base RW=Min(60%; RW_Counterparty))</t>
  </si>
  <si>
    <t>of which: RW=60%</t>
  </si>
  <si>
    <t>40% &lt; LTV ≤ 50% (Base RW=Min(60%; RW_Counterparty))</t>
  </si>
  <si>
    <t>50% &lt; LTV ≤ 60% (Base RW=Min(60%; RW_Counterparty))</t>
  </si>
  <si>
    <t>67% &lt; LTV ≤ 70% (Base RW=RW_Counterparty)</t>
  </si>
  <si>
    <t>70% &lt; LTV ≤ 80% (Base RW=RW_Counterparty)</t>
  </si>
  <si>
    <t>80% &lt; LTV ≤ 90% (Base_RW=RW_Counterparty)</t>
  </si>
  <si>
    <t>90% &lt; LTV ≤ 100% (Base RW=RW_Counterparty)</t>
  </si>
  <si>
    <r>
      <t>LTV &gt;100% (Base RW=RW_Counterparty</t>
    </r>
    <r>
      <rPr>
        <sz val="10"/>
        <rFont val="Arial"/>
        <family val="2"/>
      </rPr>
      <t>)</t>
    </r>
  </si>
  <si>
    <t xml:space="preserve">Breakdown of total non-defaulted
exposures that receive as base RW the RW_counterparty 
(incl. construction loans and land acquisition loans and other loans not meeting prudential requirements, as well as exposures reported in the breakdown above that meet the prudential requirements but are risk weighted with RW_counterparty). </t>
  </si>
  <si>
    <t>30%</t>
  </si>
  <si>
    <t>50%</t>
  </si>
  <si>
    <t>Other commercial real estate exposures (incl. Construction loans and land acquisition loans)</t>
  </si>
  <si>
    <t>40% &lt; LTV ≤ 50% (Base RW=70%)</t>
  </si>
  <si>
    <t>50% &lt; LTV ≤ 60% (Base RW=70%)</t>
  </si>
  <si>
    <t>75% &lt; LTV ≤ 80% (Base RW=100%)</t>
  </si>
  <si>
    <t>Total non-defaulted construction loans and land acquisition loans by risk weight (RW=150%)</t>
  </si>
  <si>
    <t>of which: Receivables</t>
  </si>
  <si>
    <t xml:space="preserve">  </t>
  </si>
  <si>
    <r>
      <t>Corporates -</t>
    </r>
    <r>
      <rPr>
        <b/>
        <sz val="11"/>
        <color rgb="FFFF0000"/>
        <rFont val="Arial"/>
        <family val="2"/>
      </rPr>
      <t xml:space="preserve"> Financial institutions</t>
    </r>
    <r>
      <rPr>
        <b/>
        <sz val="11"/>
        <rFont val="Arial"/>
        <family val="2"/>
      </rPr>
      <t xml:space="preserve"> </t>
    </r>
    <r>
      <rPr>
        <b/>
        <strike/>
        <sz val="11"/>
        <color rgb="FFFF0000"/>
        <rFont val="Arial"/>
        <family val="2"/>
      </rPr>
      <t>Corporates without specialised lending</t>
    </r>
  </si>
  <si>
    <t>Corporates - SMEs</t>
  </si>
  <si>
    <r>
      <t>Corporates - Large Corporates with annual revenues &gt;</t>
    </r>
    <r>
      <rPr>
        <b/>
        <sz val="11"/>
        <color rgb="FFFF0000"/>
        <rFont val="Arial"/>
        <family val="2"/>
      </rPr>
      <t xml:space="preserve"> 500 million Euro</t>
    </r>
  </si>
  <si>
    <t>Corporates - mid-market non-financial corporates</t>
  </si>
  <si>
    <r>
      <t>Corporates - non-financial large corporates with annual revenues &gt;</t>
    </r>
    <r>
      <rPr>
        <b/>
        <sz val="11"/>
        <color rgb="FFFF0000"/>
        <rFont val="Arial"/>
        <family val="2"/>
      </rPr>
      <t xml:space="preserve"> 500 million Euro</t>
    </r>
  </si>
  <si>
    <r>
      <t xml:space="preserve">BIS-Standardised approach to capital requirements </t>
    </r>
    <r>
      <rPr>
        <b/>
        <i/>
        <u/>
        <sz val="12"/>
        <rFont val="Arial"/>
        <family val="2"/>
      </rPr>
      <t>hypothetically</t>
    </r>
    <r>
      <rPr>
        <b/>
        <sz val="12"/>
        <rFont val="Arial"/>
        <family val="2"/>
      </rPr>
      <t xml:space="preserve"> applied to </t>
    </r>
    <r>
      <rPr>
        <b/>
        <sz val="12"/>
        <color rgb="FFFF0000"/>
        <rFont val="Arial"/>
        <family val="2"/>
      </rPr>
      <t>IRB exposures secured by real estate that map into the SA category:</t>
    </r>
    <r>
      <rPr>
        <b/>
        <sz val="12"/>
        <rFont val="Arial"/>
        <family val="2"/>
      </rPr>
      <t xml:space="preserve"> </t>
    </r>
    <r>
      <rPr>
        <b/>
        <strike/>
        <sz val="12"/>
        <color rgb="FFFF0000"/>
        <rFont val="Arial"/>
        <family val="2"/>
      </rPr>
      <t>all exposures (regardless of whether SA or IRB is effectively applied) in</t>
    </r>
  </si>
  <si>
    <t>col. 25</t>
  </si>
  <si>
    <t>col. 26</t>
  </si>
  <si>
    <t>Substitution effect increasing exposure amount (+)</t>
  </si>
  <si>
    <r>
      <t xml:space="preserve">Credit risk mitigation techniques taken into account in LGD estimates </t>
    </r>
    <r>
      <rPr>
        <strike/>
        <sz val="10"/>
        <color rgb="FFFF0000"/>
        <rFont val="Arial"/>
        <family val="2"/>
      </rPr>
      <t xml:space="preserve">excluding double </t>
    </r>
  </si>
  <si>
    <t xml:space="preserve">on-balance </t>
  </si>
  <si>
    <t>off-balance</t>
  </si>
  <si>
    <t>counterparty credit risk (CCR)</t>
  </si>
  <si>
    <t>of which: on-balance</t>
  </si>
  <si>
    <t>of which: off-balance items</t>
  </si>
  <si>
    <r>
      <t>Subs</t>
    </r>
    <r>
      <rPr>
        <sz val="10"/>
        <color rgb="FFFF0000"/>
        <rFont val="Arial"/>
        <family val="2"/>
      </rPr>
      <t>t</t>
    </r>
    <r>
      <rPr>
        <sz val="10"/>
        <rFont val="Arial"/>
        <family val="2"/>
      </rPr>
      <t>itution effect increasing exposure amount (+)</t>
    </r>
  </si>
  <si>
    <t>of which: off-balance</t>
  </si>
  <si>
    <t>col. 03 to 12 &gt;=0</t>
  </si>
  <si>
    <t>col. 13 to 16 &lt;=0</t>
  </si>
  <si>
    <t>col. 17 to 18 &gt;=0</t>
  </si>
  <si>
    <t>col. 19 &lt;= 0</t>
  </si>
  <si>
    <t>col. 20 to 24 &gt;=0</t>
  </si>
  <si>
    <t xml:space="preserve">Additional check: reported RWA &gt;= automatically calculated RWA (due for example to FX mismatch multiplier). </t>
  </si>
  <si>
    <t>col. 03 = sum(col. 04 to col. 11)</t>
  </si>
  <si>
    <t>Col. 20 = sum(col. 21 to col. 23)</t>
  </si>
  <si>
    <t>of which: domestic buy-to-let</t>
  </si>
  <si>
    <t>of which: construction loans and land acquisition loans</t>
  </si>
  <si>
    <t>of which: buy-to-let</t>
  </si>
  <si>
    <t>r01 = r06 + r07 +r08 + r09 + r10</t>
  </si>
  <si>
    <t>r01 &gt;= r02</t>
  </si>
  <si>
    <t>r02 &gt;= r03</t>
  </si>
  <si>
    <t>r02 &gt;= r04</t>
  </si>
  <si>
    <t>r12 &gt;= r13</t>
  </si>
  <si>
    <t>r12 &gt;= r14</t>
  </si>
  <si>
    <t>r15 &gt;= r16</t>
  </si>
  <si>
    <t>r15 &gt;= r17</t>
  </si>
  <si>
    <t>r18 &gt;= r19</t>
  </si>
  <si>
    <t>r18 &gt;= r20</t>
  </si>
  <si>
    <t>r21 &gt;= r22</t>
  </si>
  <si>
    <t>r21 &gt;= r23</t>
  </si>
  <si>
    <t>r24 &gt;= r25</t>
  </si>
  <si>
    <t>r24 &gt;= r26</t>
  </si>
  <si>
    <t>r27 &gt;= r28</t>
  </si>
  <si>
    <t>r27 &gt;= r29</t>
  </si>
  <si>
    <t>r30 &gt;= r31</t>
  </si>
  <si>
    <t>r30 &gt;= r32</t>
  </si>
  <si>
    <t>r33 &gt;= r34</t>
  </si>
  <si>
    <t>r33 &gt;= r35</t>
  </si>
  <si>
    <t>r36 &gt;= r37</t>
  </si>
  <si>
    <t>r36 &gt;= r38</t>
  </si>
  <si>
    <t>r51 &gt;= r52</t>
  </si>
  <si>
    <t>r51 &gt;= r53</t>
  </si>
  <si>
    <r>
      <t xml:space="preserve">70% &lt; LTV ≤ </t>
    </r>
    <r>
      <rPr>
        <sz val="10"/>
        <color rgb="FFFF0000"/>
        <rFont val="Arial"/>
        <family val="2"/>
      </rPr>
      <t>80</t>
    </r>
    <r>
      <rPr>
        <sz val="10"/>
        <rFont val="Arial"/>
        <family val="2"/>
      </rPr>
      <t>% (Base RW=60%)</t>
    </r>
  </si>
  <si>
    <t>r01 = r05 + r06 + r07 +r08 + r09</t>
  </si>
  <si>
    <r>
      <t>60% &lt; LTV ≤ 70</t>
    </r>
    <r>
      <rPr>
        <sz val="10"/>
        <rFont val="Arial"/>
        <family val="2"/>
      </rPr>
      <t>% (Base RW=RW_Counterparty)</t>
    </r>
  </si>
  <si>
    <t>r13 &gt;= r14</t>
  </si>
  <si>
    <t>r22= r10 - r12 - r14 - r16</t>
  </si>
  <si>
    <r>
      <t>6</t>
    </r>
    <r>
      <rPr>
        <sz val="10"/>
        <color rgb="FFFF0000"/>
        <rFont val="Arial"/>
        <family val="2"/>
      </rPr>
      <t>0</t>
    </r>
    <r>
      <rPr>
        <sz val="10"/>
        <rFont val="Arial"/>
        <family val="2"/>
      </rPr>
      <t>% &lt; LTV ≤ 70% (Base RW=100%)</t>
    </r>
  </si>
  <si>
    <r>
      <t xml:space="preserve">70% &lt; LTV ≤ </t>
    </r>
    <r>
      <rPr>
        <sz val="10"/>
        <color rgb="FFFF0000"/>
        <rFont val="Arial"/>
        <family val="2"/>
      </rPr>
      <t>80</t>
    </r>
    <r>
      <rPr>
        <sz val="10"/>
        <rFont val="Arial"/>
        <family val="2"/>
      </rPr>
      <t>% (Base RW=100%)</t>
    </r>
  </si>
  <si>
    <r>
      <t>80% &lt; LTV ≤ 90% (Base RW=11</t>
    </r>
    <r>
      <rPr>
        <sz val="10"/>
        <color rgb="FFFF0000"/>
        <rFont val="Arial"/>
        <family val="2"/>
      </rPr>
      <t>5</t>
    </r>
    <r>
      <rPr>
        <sz val="10"/>
        <rFont val="Arial"/>
        <family val="2"/>
      </rPr>
      <t>%)</t>
    </r>
  </si>
  <si>
    <r>
      <t>90% &lt; LTV ≤ 100% (Base RW=11</t>
    </r>
    <r>
      <rPr>
        <sz val="10"/>
        <color rgb="FFFF0000"/>
        <rFont val="Arial"/>
        <family val="2"/>
      </rPr>
      <t>5</t>
    </r>
    <r>
      <rPr>
        <sz val="10"/>
        <rFont val="Arial"/>
        <family val="2"/>
      </rPr>
      <t>%)</t>
    </r>
  </si>
  <si>
    <r>
      <t>LTV &gt;100% (Base RW=11</t>
    </r>
    <r>
      <rPr>
        <sz val="10"/>
        <color rgb="FFFF0000"/>
        <rFont val="Arial"/>
        <family val="2"/>
      </rPr>
      <t>5</t>
    </r>
    <r>
      <rPr>
        <sz val="10"/>
        <rFont val="Arial"/>
        <family val="2"/>
      </rPr>
      <t>%)</t>
    </r>
  </si>
  <si>
    <t xml:space="preserve">Credit and counterparty credit risks: </t>
  </si>
  <si>
    <r>
      <t xml:space="preserve">Credit </t>
    </r>
    <r>
      <rPr>
        <b/>
        <sz val="14"/>
        <color rgb="FFFF0000"/>
        <rFont val="Arial"/>
        <family val="2"/>
      </rPr>
      <t>and</t>
    </r>
    <r>
      <rPr>
        <b/>
        <strike/>
        <sz val="14"/>
        <color rgb="FFFF0000"/>
        <rFont val="Arial"/>
        <family val="2"/>
      </rPr>
      <t>,</t>
    </r>
    <r>
      <rPr>
        <b/>
        <sz val="14"/>
        <rFont val="Arial"/>
        <family val="2"/>
      </rPr>
      <t xml:space="preserve"> counterparty credit </t>
    </r>
    <r>
      <rPr>
        <b/>
        <strike/>
        <sz val="14"/>
        <color rgb="FFFF0000"/>
        <rFont val="Arial"/>
        <family val="2"/>
      </rPr>
      <t xml:space="preserve">and delivery </t>
    </r>
    <r>
      <rPr>
        <b/>
        <sz val="14"/>
        <rFont val="Arial"/>
        <family val="2"/>
      </rPr>
      <t>risks:</t>
    </r>
  </si>
  <si>
    <r>
      <t>Credit and</t>
    </r>
    <r>
      <rPr>
        <b/>
        <strike/>
        <sz val="14"/>
        <color rgb="FFFF0000"/>
        <rFont val="Arial"/>
        <family val="2"/>
      </rPr>
      <t>,</t>
    </r>
    <r>
      <rPr>
        <b/>
        <sz val="14"/>
        <color rgb="FFFF0000"/>
        <rFont val="Arial"/>
        <family val="2"/>
      </rPr>
      <t xml:space="preserve"> counterparty credit </t>
    </r>
    <r>
      <rPr>
        <b/>
        <strike/>
        <sz val="14"/>
        <color rgb="FFFF0000"/>
        <rFont val="Arial"/>
        <family val="2"/>
      </rPr>
      <t xml:space="preserve">and delivery </t>
    </r>
    <r>
      <rPr>
        <b/>
        <sz val="14"/>
        <color rgb="FFFF0000"/>
        <rFont val="Arial"/>
        <family val="2"/>
      </rPr>
      <t>risks:</t>
    </r>
  </si>
  <si>
    <r>
      <t>Securities Financing Transactions</t>
    </r>
    <r>
      <rPr>
        <strike/>
        <sz val="10"/>
        <color rgb="FFFF0000"/>
        <rFont val="Arial"/>
        <family val="2"/>
      </rPr>
      <t xml:space="preserve"> and Long Settlement Transactions</t>
    </r>
  </si>
  <si>
    <r>
      <t xml:space="preserve">Derivatives </t>
    </r>
    <r>
      <rPr>
        <sz val="10"/>
        <color rgb="FFFF0000"/>
        <rFont val="Arial"/>
        <family val="2"/>
      </rPr>
      <t>and Long Settlement Transactions</t>
    </r>
  </si>
  <si>
    <r>
      <t xml:space="preserve">Exposures assigned to obligor 
grades </t>
    </r>
    <r>
      <rPr>
        <b/>
        <sz val="10"/>
        <color rgb="FFFF0000"/>
        <rFont val="Arial"/>
        <family val="2"/>
      </rPr>
      <t>or pool</t>
    </r>
    <r>
      <rPr>
        <b/>
        <sz val="10"/>
        <rFont val="Arial"/>
        <family val="2"/>
      </rPr>
      <t>: total</t>
    </r>
  </si>
  <si>
    <t xml:space="preserve">conversion factors 
</t>
  </si>
  <si>
    <t>and after</t>
  </si>
  <si>
    <t>CRM substitution</t>
  </si>
  <si>
    <t>effects
(col. 07+10+11)</t>
  </si>
  <si>
    <t>P_CRIRB_13</t>
  </si>
  <si>
    <t>P_CRIRB_12</t>
  </si>
  <si>
    <t>P_CRIRB_14</t>
  </si>
  <si>
    <t>P_CRIRB_15</t>
  </si>
  <si>
    <t xml:space="preserve">     </t>
  </si>
  <si>
    <t xml:space="preserve">   of which: domestic exposures</t>
  </si>
  <si>
    <t>…</t>
  </si>
  <si>
    <r>
      <rPr>
        <b/>
        <sz val="10"/>
        <color indexed="8"/>
        <rFont val="Arial"/>
        <family val="2"/>
      </rPr>
      <t>Explanations:</t>
    </r>
    <r>
      <rPr>
        <sz val="10"/>
        <color theme="1"/>
        <rFont val="Arial"/>
        <family val="2"/>
      </rPr>
      <t xml:space="preserve"> Please read the explanations required for this survey at:</t>
    </r>
    <r>
      <rPr>
        <i/>
        <u/>
        <sz val="10"/>
        <color indexed="8"/>
        <rFont val="Arial"/>
        <family val="2"/>
      </rPr>
      <t>…</t>
    </r>
  </si>
  <si>
    <r>
      <t xml:space="preserve">Additional information required can be found at </t>
    </r>
    <r>
      <rPr>
        <i/>
        <u/>
        <sz val="10"/>
        <color indexed="8"/>
        <rFont val="Arial"/>
        <family val="2"/>
      </rPr>
      <t>…</t>
    </r>
  </si>
  <si>
    <t>Draft version in consultation July 2022</t>
  </si>
  <si>
    <t>P_CRIRB_09</t>
  </si>
  <si>
    <t>P_CRIRB_10</t>
  </si>
  <si>
    <t>P_CRIRB_11</t>
  </si>
  <si>
    <t>Release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</si>
</sst>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00"/>
    <numFmt numFmtId="165" formatCode="General_)"/>
    <numFmt numFmtId="166" formatCode="000"/>
    <numFmt numFmtId="167" formatCode="#,##0_)"/>
    <numFmt numFmtId="168" formatCode="#,##0_);[Red]\-#,##0_);;@"/>
    <numFmt numFmtId="169" formatCode="0_)"/>
    <numFmt numFmtId="170" formatCode="0&quot; Warnung&quot;"/>
    <numFmt numFmtId="171" formatCode="d/m/yyyy"/>
    <numFmt numFmtId="172" formatCode="0&quot; ERROR&quot;"/>
    <numFmt numFmtId="173" formatCode="0&quot; ERRORS&quot;"/>
  </numFmts>
  <fonts count="40" x14ac:knownFonts="1">
    <font>
      <sz val="10"/>
      <color theme="1"/>
      <name val="Arial"/>
      <family val="2"/>
    </font>
    <font>
      <sz val="10"/>
      <color theme="1"/>
      <name val="Arial"/>
      <family val="2"/>
    </font>
    <font>
      <sz val="10"/>
      <color rgb="FFFF0000"/>
      <name val="Arial"/>
      <family val="2"/>
    </font>
    <font>
      <b/>
      <sz val="10"/>
      <color theme="1"/>
      <name val="Arial"/>
      <family val="2"/>
    </font>
    <font>
      <sz val="11"/>
      <color theme="1"/>
      <name val="Arial"/>
      <family val="2"/>
    </font>
    <font>
      <b/>
      <sz val="11"/>
      <color theme="1"/>
      <name val="Arial"/>
      <family val="2"/>
    </font>
    <font>
      <b/>
      <sz val="9"/>
      <color rgb="FFFF0000"/>
      <name val="Arial"/>
      <family val="2"/>
    </font>
    <font>
      <u/>
      <sz val="11"/>
      <color theme="10"/>
      <name val="Calibri"/>
      <family val="2"/>
    </font>
    <font>
      <b/>
      <sz val="14"/>
      <color theme="1"/>
      <name val="Arial"/>
      <family val="2"/>
    </font>
    <font>
      <sz val="14"/>
      <name val="Arial"/>
      <family val="2"/>
    </font>
    <font>
      <b/>
      <sz val="10"/>
      <name val="Arial"/>
      <family val="2"/>
    </font>
    <font>
      <sz val="11"/>
      <color rgb="FF0070C0"/>
      <name val="Verdana"/>
      <family val="2"/>
    </font>
    <font>
      <sz val="10"/>
      <name val="Arial"/>
      <family val="2"/>
    </font>
    <font>
      <b/>
      <sz val="10"/>
      <color rgb="FFFF0000"/>
      <name val="Arial"/>
      <family val="2"/>
    </font>
    <font>
      <b/>
      <sz val="10"/>
      <color indexed="8"/>
      <name val="Arial"/>
      <family val="2"/>
    </font>
    <font>
      <i/>
      <u/>
      <sz val="10"/>
      <color indexed="8"/>
      <name val="Arial"/>
      <family val="2"/>
    </font>
    <font>
      <sz val="10"/>
      <color indexed="8"/>
      <name val="Arial"/>
      <family val="2"/>
    </font>
    <font>
      <u/>
      <sz val="10"/>
      <color theme="10"/>
      <name val="Arial"/>
      <family val="2"/>
    </font>
    <font>
      <sz val="8"/>
      <color rgb="FF000000"/>
      <name val="Arial"/>
      <family val="2"/>
    </font>
    <font>
      <sz val="8"/>
      <color theme="1"/>
      <name val="Arial"/>
      <family val="2"/>
    </font>
    <font>
      <u/>
      <sz val="8"/>
      <color theme="10"/>
      <name val="Arial"/>
      <family val="2"/>
    </font>
    <font>
      <b/>
      <sz val="10"/>
      <name val="Helv"/>
    </font>
    <font>
      <b/>
      <sz val="14"/>
      <name val="Arial"/>
      <family val="2"/>
    </font>
    <font>
      <b/>
      <sz val="12"/>
      <name val="Arial"/>
      <family val="2"/>
    </font>
    <font>
      <b/>
      <sz val="11"/>
      <name val="Arial"/>
      <family val="2"/>
    </font>
    <font>
      <b/>
      <sz val="10"/>
      <color indexed="10"/>
      <name val="Arial"/>
      <family val="2"/>
    </font>
    <font>
      <sz val="10"/>
      <color indexed="10"/>
      <name val="Arial"/>
      <family val="2"/>
    </font>
    <font>
      <sz val="10"/>
      <name val="Helv"/>
    </font>
    <font>
      <sz val="8"/>
      <name val="Arial"/>
      <family val="2"/>
    </font>
    <font>
      <strike/>
      <sz val="10"/>
      <color rgb="FFFF0000"/>
      <name val="Arial"/>
      <family val="2"/>
    </font>
    <font>
      <b/>
      <sz val="11"/>
      <color rgb="FFFF0000"/>
      <name val="Arial"/>
      <family val="2"/>
    </font>
    <font>
      <b/>
      <strike/>
      <sz val="11"/>
      <color rgb="FFFF0000"/>
      <name val="Arial"/>
      <family val="2"/>
    </font>
    <font>
      <sz val="11"/>
      <color theme="1"/>
      <name val="Calibri"/>
      <family val="2"/>
      <scheme val="minor"/>
    </font>
    <font>
      <i/>
      <sz val="10"/>
      <name val="Arial"/>
      <family val="2"/>
    </font>
    <font>
      <b/>
      <i/>
      <u/>
      <sz val="12"/>
      <name val="Arial"/>
      <family val="2"/>
    </font>
    <font>
      <b/>
      <sz val="12"/>
      <color rgb="FFFF0000"/>
      <name val="Arial"/>
      <family val="2"/>
    </font>
    <font>
      <b/>
      <strike/>
      <sz val="12"/>
      <color rgb="FFFF0000"/>
      <name val="Arial"/>
      <family val="2"/>
    </font>
    <font>
      <strike/>
      <sz val="10"/>
      <name val="Arial"/>
      <family val="2"/>
    </font>
    <font>
      <b/>
      <sz val="14"/>
      <color rgb="FFFF0000"/>
      <name val="Arial"/>
      <family val="2"/>
    </font>
    <font>
      <b/>
      <strike/>
      <sz val="14"/>
      <color rgb="FFFF0000"/>
      <name val="Arial"/>
      <family val="2"/>
    </font>
  </fonts>
  <fills count="12">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DCEFB4"/>
        <bgColor indexed="64"/>
      </patternFill>
    </fill>
    <fill>
      <patternFill patternType="solid">
        <fgColor rgb="FFF0EFD7"/>
        <bgColor indexed="64"/>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46">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theme="0"/>
      </bottom>
      <diagonal/>
    </border>
    <border>
      <left/>
      <right/>
      <top style="thin">
        <color theme="0"/>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bottom style="double">
        <color indexed="64"/>
      </bottom>
      <diagonal/>
    </border>
    <border>
      <left style="thin">
        <color indexed="64"/>
      </left>
      <right/>
      <top/>
      <bottom style="hair">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hair">
        <color indexed="64"/>
      </bottom>
      <diagonal/>
    </border>
    <border>
      <left style="thin">
        <color indexed="64"/>
      </left>
      <right/>
      <top style="hair">
        <color indexed="64"/>
      </top>
      <bottom style="hair">
        <color indexed="64"/>
      </bottom>
      <diagonal/>
    </border>
    <border>
      <left/>
      <right/>
      <top style="double">
        <color indexed="64"/>
      </top>
      <bottom style="hair">
        <color indexed="64"/>
      </bottom>
      <diagonal/>
    </border>
  </borders>
  <cellStyleXfs count="16">
    <xf numFmtId="0" fontId="0" fillId="0" borderId="0"/>
    <xf numFmtId="0" fontId="7" fillId="0" borderId="0" applyNumberFormat="0" applyFill="0" applyBorder="0" applyAlignment="0" applyProtection="0">
      <alignment vertical="top"/>
      <protection locked="0"/>
    </xf>
    <xf numFmtId="0" fontId="8" fillId="0" borderId="0" applyNumberFormat="0" applyFill="0" applyBorder="0" applyAlignment="0" applyProtection="0"/>
    <xf numFmtId="165" fontId="21" fillId="0" borderId="0" applyFill="0" applyBorder="0">
      <alignment horizontal="left"/>
    </xf>
    <xf numFmtId="166" fontId="1" fillId="4" borderId="9">
      <alignment horizontal="center"/>
    </xf>
    <xf numFmtId="0" fontId="1" fillId="0" borderId="13" applyNumberFormat="0">
      <alignment horizontal="center" vertical="center"/>
    </xf>
    <xf numFmtId="167" fontId="12" fillId="0" borderId="16">
      <alignment horizontal="center"/>
      <protection locked="0"/>
    </xf>
    <xf numFmtId="0" fontId="13" fillId="3" borderId="17">
      <alignment horizontal="center" vertical="center"/>
    </xf>
    <xf numFmtId="168" fontId="1" fillId="0" borderId="9" applyNumberFormat="0" applyFont="0" applyAlignment="0">
      <alignment vertical="center"/>
    </xf>
    <xf numFmtId="0" fontId="1" fillId="5" borderId="9" applyNumberFormat="0">
      <alignment vertical="center"/>
    </xf>
    <xf numFmtId="168" fontId="1" fillId="0" borderId="21">
      <alignment vertical="center"/>
    </xf>
    <xf numFmtId="168" fontId="1" fillId="0" borderId="16" applyFill="0">
      <protection locked="0"/>
    </xf>
    <xf numFmtId="10" fontId="12" fillId="0" borderId="22">
      <alignment horizontal="center"/>
      <protection locked="0"/>
    </xf>
    <xf numFmtId="0" fontId="1" fillId="0" borderId="0"/>
    <xf numFmtId="0" fontId="32" fillId="0" borderId="0"/>
    <xf numFmtId="168" fontId="1" fillId="0" borderId="21"/>
  </cellStyleXfs>
  <cellXfs count="487">
    <xf numFmtId="0" fontId="0" fillId="0" borderId="0" xfId="0"/>
    <xf numFmtId="0" fontId="4" fillId="0" borderId="0" xfId="0" applyFont="1"/>
    <xf numFmtId="0" fontId="0" fillId="0" borderId="0" xfId="0" applyFont="1"/>
    <xf numFmtId="0" fontId="0" fillId="0" borderId="0" xfId="0" applyFont="1" applyAlignment="1">
      <alignment horizontal="right" vertical="center"/>
    </xf>
    <xf numFmtId="0" fontId="5" fillId="0" borderId="0" xfId="0" applyFont="1" applyAlignment="1">
      <alignment horizontal="center" vertical="center"/>
    </xf>
    <xf numFmtId="164" fontId="5" fillId="2" borderId="1" xfId="0" applyNumberFormat="1" applyFont="1" applyFill="1" applyBorder="1" applyAlignment="1" applyProtection="1">
      <alignment horizontal="center" vertical="center"/>
      <protection locked="0"/>
    </xf>
    <xf numFmtId="0" fontId="6" fillId="0" borderId="0" xfId="0" applyFont="1" applyAlignment="1">
      <alignment vertical="center"/>
    </xf>
    <xf numFmtId="0" fontId="7" fillId="0" borderId="0" xfId="1" applyAlignment="1" applyProtection="1">
      <alignment vertical="center"/>
    </xf>
    <xf numFmtId="14" fontId="5" fillId="2" borderId="2"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8" fillId="0" borderId="0" xfId="2"/>
    <xf numFmtId="0" fontId="9" fillId="0" borderId="0" xfId="0" applyFont="1" applyBorder="1"/>
    <xf numFmtId="0" fontId="5" fillId="0" borderId="0" xfId="0" applyFont="1" applyFill="1" applyAlignment="1">
      <alignment vertical="center" textRotation="90"/>
    </xf>
    <xf numFmtId="0" fontId="4" fillId="0" borderId="0" xfId="0" applyFont="1" applyFill="1"/>
    <xf numFmtId="0" fontId="0" fillId="0" borderId="0" xfId="0" applyFont="1" applyFill="1" applyAlignment="1">
      <alignment vertical="center"/>
    </xf>
    <xf numFmtId="0" fontId="4" fillId="0" borderId="0" xfId="0" applyFont="1" applyFill="1" applyAlignment="1">
      <alignment vertical="center"/>
    </xf>
    <xf numFmtId="0" fontId="0" fillId="0" borderId="0" xfId="0" applyFont="1" applyFill="1"/>
    <xf numFmtId="0" fontId="0" fillId="0" borderId="0" xfId="0" applyFont="1" applyFill="1" applyBorder="1" applyProtection="1"/>
    <xf numFmtId="0" fontId="3" fillId="3" borderId="3" xfId="0" applyFont="1" applyFill="1" applyBorder="1" applyAlignment="1">
      <alignment vertical="center"/>
    </xf>
    <xf numFmtId="0" fontId="4" fillId="3" borderId="3" xfId="0" applyFont="1" applyFill="1" applyBorder="1" applyAlignment="1">
      <alignment vertical="center"/>
    </xf>
    <xf numFmtId="0" fontId="10" fillId="3" borderId="3" xfId="0" applyFont="1" applyFill="1" applyBorder="1" applyAlignment="1">
      <alignment horizontal="center" vertical="center"/>
    </xf>
    <xf numFmtId="0" fontId="10" fillId="3" borderId="3" xfId="0" applyFont="1" applyFill="1" applyBorder="1" applyAlignment="1">
      <alignment vertical="center"/>
    </xf>
    <xf numFmtId="0" fontId="4" fillId="3" borderId="0" xfId="0" applyFont="1" applyFill="1"/>
    <xf numFmtId="0" fontId="0" fillId="3" borderId="0" xfId="0" applyFont="1" applyFill="1"/>
    <xf numFmtId="0" fontId="0" fillId="3" borderId="0" xfId="0" applyFont="1" applyFill="1" applyAlignment="1">
      <alignment horizontal="center"/>
    </xf>
    <xf numFmtId="0" fontId="4" fillId="3" borderId="0" xfId="0" applyFont="1" applyFill="1" applyAlignment="1">
      <alignment horizontal="center"/>
    </xf>
    <xf numFmtId="0" fontId="11" fillId="0" borderId="0" xfId="0" applyFont="1"/>
    <xf numFmtId="0" fontId="4" fillId="0" borderId="0" xfId="0" applyFont="1" applyAlignment="1">
      <alignment vertical="center"/>
    </xf>
    <xf numFmtId="0" fontId="0" fillId="3" borderId="0" xfId="0" applyFont="1" applyFill="1" applyAlignment="1">
      <alignment vertical="top"/>
    </xf>
    <xf numFmtId="0" fontId="0" fillId="3" borderId="0" xfId="0" applyFont="1" applyFill="1" applyAlignment="1">
      <alignment horizontal="center" vertical="top"/>
    </xf>
    <xf numFmtId="0" fontId="13" fillId="3" borderId="4" xfId="0" applyFont="1" applyFill="1" applyBorder="1" applyAlignment="1">
      <alignment vertical="center"/>
    </xf>
    <xf numFmtId="0" fontId="0" fillId="3" borderId="4" xfId="0" applyFont="1" applyFill="1" applyBorder="1" applyAlignment="1">
      <alignment vertical="center"/>
    </xf>
    <xf numFmtId="0" fontId="3" fillId="3" borderId="4" xfId="0" applyFont="1" applyFill="1" applyBorder="1" applyAlignment="1">
      <alignment horizontal="center" vertical="center"/>
    </xf>
    <xf numFmtId="0" fontId="13" fillId="3" borderId="4" xfId="0" applyFont="1" applyFill="1" applyBorder="1" applyAlignment="1">
      <alignment horizontal="right" vertical="center"/>
    </xf>
    <xf numFmtId="0" fontId="12" fillId="0" borderId="0" xfId="0" applyFont="1"/>
    <xf numFmtId="14" fontId="13" fillId="0" borderId="0" xfId="0" applyNumberFormat="1" applyFont="1"/>
    <xf numFmtId="0" fontId="7" fillId="0" borderId="0" xfId="1" applyAlignment="1" applyProtection="1"/>
    <xf numFmtId="0" fontId="17" fillId="0" borderId="5" xfId="1" applyFont="1" applyBorder="1" applyAlignment="1" applyProtection="1">
      <alignment horizontal="left" readingOrder="1"/>
    </xf>
    <xf numFmtId="0" fontId="0" fillId="0" borderId="5" xfId="0" applyFont="1" applyBorder="1"/>
    <xf numFmtId="0" fontId="18" fillId="0" borderId="0" xfId="0" applyFont="1" applyAlignment="1">
      <alignment horizontal="left" readingOrder="1"/>
    </xf>
    <xf numFmtId="0" fontId="19" fillId="0" borderId="0" xfId="0" applyFont="1"/>
    <xf numFmtId="0" fontId="18" fillId="0" borderId="0" xfId="0" applyFont="1" applyAlignment="1">
      <alignment horizontal="right" readingOrder="1"/>
    </xf>
    <xf numFmtId="0" fontId="20" fillId="0" borderId="0" xfId="1" applyFont="1" applyAlignment="1" applyProtection="1">
      <alignment horizontal="right"/>
    </xf>
    <xf numFmtId="0" fontId="19" fillId="0" borderId="0" xfId="0" applyFont="1" applyAlignment="1">
      <alignment horizontal="right"/>
    </xf>
    <xf numFmtId="0" fontId="20" fillId="0" borderId="0" xfId="1" applyFont="1" applyAlignment="1" applyProtection="1">
      <alignment horizontal="right" vertical="center"/>
    </xf>
    <xf numFmtId="0" fontId="19" fillId="0" borderId="0" xfId="0" applyFont="1" applyAlignment="1"/>
    <xf numFmtId="0" fontId="12" fillId="0" borderId="0" xfId="0" applyFont="1" applyBorder="1"/>
    <xf numFmtId="165" fontId="22" fillId="0" borderId="0" xfId="3" applyFont="1" applyBorder="1">
      <alignment horizontal="left"/>
    </xf>
    <xf numFmtId="165" fontId="12" fillId="0" borderId="0" xfId="3" applyFont="1" applyBorder="1" applyAlignment="1">
      <alignment horizontal="right" vertical="center"/>
    </xf>
    <xf numFmtId="0" fontId="23" fillId="0" borderId="6" xfId="0" applyFont="1" applyBorder="1" applyAlignment="1">
      <alignment horizontal="center" vertical="center"/>
    </xf>
    <xf numFmtId="165" fontId="10" fillId="0" borderId="0" xfId="3" applyFont="1" applyBorder="1">
      <alignment horizontal="left"/>
    </xf>
    <xf numFmtId="0" fontId="23" fillId="0" borderId="6" xfId="0" applyFont="1" applyBorder="1" applyAlignment="1" applyProtection="1">
      <alignment horizontal="center" vertical="center"/>
    </xf>
    <xf numFmtId="165" fontId="23" fillId="0" borderId="0" xfId="3" applyFont="1" applyBorder="1">
      <alignment horizontal="left"/>
    </xf>
    <xf numFmtId="14" fontId="23" fillId="0" borderId="6" xfId="0" quotePrefix="1" applyNumberFormat="1" applyFont="1" applyBorder="1" applyAlignment="1" applyProtection="1">
      <alignment horizontal="center" vertical="center"/>
    </xf>
    <xf numFmtId="165" fontId="24" fillId="0" borderId="0" xfId="3" applyFont="1" applyBorder="1">
      <alignment horizontal="left"/>
    </xf>
    <xf numFmtId="0" fontId="12" fillId="0" borderId="7" xfId="0" applyFont="1" applyBorder="1"/>
    <xf numFmtId="0" fontId="0" fillId="0" borderId="0" xfId="0" applyBorder="1"/>
    <xf numFmtId="0" fontId="12" fillId="0" borderId="5" xfId="0" applyFont="1" applyBorder="1"/>
    <xf numFmtId="165" fontId="10" fillId="0" borderId="5" xfId="3" applyFont="1" applyBorder="1">
      <alignment horizontal="left"/>
    </xf>
    <xf numFmtId="165" fontId="21" fillId="0" borderId="7" xfId="3" applyBorder="1">
      <alignment horizontal="left"/>
    </xf>
    <xf numFmtId="0" fontId="12" fillId="0" borderId="8" xfId="0" applyFont="1" applyBorder="1"/>
    <xf numFmtId="166" fontId="1" fillId="0" borderId="10" xfId="4" applyFill="1" applyBorder="1">
      <alignment horizontal="center"/>
    </xf>
    <xf numFmtId="0" fontId="12" fillId="0" borderId="10" xfId="0" applyFont="1" applyBorder="1" applyAlignment="1">
      <alignment horizontal="center" wrapText="1"/>
    </xf>
    <xf numFmtId="0" fontId="12" fillId="0" borderId="11" xfId="0" applyFont="1" applyBorder="1"/>
    <xf numFmtId="0" fontId="0" fillId="0" borderId="7" xfId="0" applyBorder="1"/>
    <xf numFmtId="0" fontId="0" fillId="0" borderId="8" xfId="0" applyBorder="1"/>
    <xf numFmtId="165" fontId="21" fillId="0" borderId="0" xfId="3" applyBorder="1">
      <alignment horizontal="left"/>
    </xf>
    <xf numFmtId="0" fontId="12" fillId="0" borderId="12" xfId="0" applyFont="1" applyBorder="1"/>
    <xf numFmtId="166" fontId="1" fillId="0" borderId="13" xfId="4" applyFill="1" applyBorder="1">
      <alignment horizontal="center"/>
    </xf>
    <xf numFmtId="0" fontId="1" fillId="0" borderId="13" xfId="5">
      <alignment horizontal="center" vertical="center"/>
    </xf>
    <xf numFmtId="0" fontId="12" fillId="0" borderId="14" xfId="0" applyFont="1" applyBorder="1"/>
    <xf numFmtId="0" fontId="0" fillId="0" borderId="12" xfId="0" applyBorder="1"/>
    <xf numFmtId="165" fontId="12" fillId="0" borderId="15" xfId="3" applyFont="1" applyBorder="1" applyAlignment="1">
      <alignment horizontal="left" wrapText="1"/>
    </xf>
    <xf numFmtId="166" fontId="1" fillId="4" borderId="9" xfId="4">
      <alignment horizontal="center"/>
    </xf>
    <xf numFmtId="167" fontId="12" fillId="0" borderId="16" xfId="6">
      <alignment horizontal="center"/>
      <protection locked="0"/>
    </xf>
    <xf numFmtId="0" fontId="13" fillId="3" borderId="17" xfId="7">
      <alignment horizontal="center" vertical="center"/>
    </xf>
    <xf numFmtId="169" fontId="1" fillId="0" borderId="9" xfId="8" applyNumberFormat="1">
      <alignment vertical="center"/>
    </xf>
    <xf numFmtId="0" fontId="12" fillId="0" borderId="18" xfId="0" applyFont="1" applyBorder="1"/>
    <xf numFmtId="0" fontId="12" fillId="0" borderId="19" xfId="0" applyFont="1" applyBorder="1"/>
    <xf numFmtId="0" fontId="0" fillId="0" borderId="5" xfId="0" applyBorder="1"/>
    <xf numFmtId="0" fontId="0" fillId="0" borderId="19" xfId="0" applyBorder="1"/>
    <xf numFmtId="165" fontId="21" fillId="0" borderId="7" xfId="3" quotePrefix="1" applyBorder="1">
      <alignment horizontal="left"/>
    </xf>
    <xf numFmtId="165" fontId="22" fillId="0" borderId="8" xfId="3" applyFont="1" applyBorder="1">
      <alignment horizontal="left"/>
    </xf>
    <xf numFmtId="0" fontId="12" fillId="0" borderId="10" xfId="0" applyFont="1" applyBorder="1" applyAlignment="1">
      <alignment horizontal="left" vertical="top" wrapText="1"/>
    </xf>
    <xf numFmtId="0" fontId="12" fillId="0" borderId="10" xfId="0" applyFont="1" applyBorder="1" applyAlignment="1">
      <alignment vertical="top" wrapText="1"/>
    </xf>
    <xf numFmtId="0" fontId="12" fillId="0" borderId="11" xfId="0" applyFont="1" applyBorder="1" applyAlignment="1">
      <alignment vertical="top"/>
    </xf>
    <xf numFmtId="0" fontId="12" fillId="0" borderId="7" xfId="0" applyFont="1" applyBorder="1" applyAlignment="1">
      <alignment horizontal="fill" vertical="top" wrapText="1"/>
    </xf>
    <xf numFmtId="0" fontId="12" fillId="0" borderId="8" xfId="0" applyFont="1" applyBorder="1" applyAlignment="1">
      <alignment horizontal="fill" vertical="top" wrapText="1"/>
    </xf>
    <xf numFmtId="0" fontId="12" fillId="0" borderId="8" xfId="0" applyFont="1" applyBorder="1" applyAlignment="1">
      <alignment vertical="top" wrapText="1"/>
    </xf>
    <xf numFmtId="0" fontId="12" fillId="0" borderId="7" xfId="0" applyFont="1" applyBorder="1" applyAlignment="1">
      <alignment vertical="top" wrapText="1"/>
    </xf>
    <xf numFmtId="170" fontId="25" fillId="0" borderId="0" xfId="0" applyNumberFormat="1" applyFont="1" applyBorder="1" applyAlignment="1">
      <alignment horizontal="left"/>
    </xf>
    <xf numFmtId="165" fontId="21" fillId="0" borderId="0" xfId="3" quotePrefix="1" applyBorder="1">
      <alignment horizontal="left"/>
    </xf>
    <xf numFmtId="165" fontId="22" fillId="0" borderId="12" xfId="3" applyFont="1" applyBorder="1">
      <alignment horizontal="left"/>
    </xf>
    <xf numFmtId="0" fontId="12" fillId="0" borderId="14" xfId="0" applyFont="1" applyBorder="1" applyAlignment="1">
      <alignment horizontal="left" vertical="top" wrapText="1"/>
    </xf>
    <xf numFmtId="0" fontId="12" fillId="0" borderId="9" xfId="0" applyFont="1" applyBorder="1" applyAlignment="1">
      <alignment horizontal="left" vertical="top" wrapText="1"/>
    </xf>
    <xf numFmtId="0" fontId="12" fillId="0" borderId="9" xfId="0" applyFont="1" applyBorder="1" applyAlignment="1">
      <alignment vertical="top" wrapText="1"/>
    </xf>
    <xf numFmtId="0" fontId="12" fillId="0" borderId="18" xfId="0" applyFont="1" applyBorder="1" applyAlignment="1">
      <alignment horizontal="left" vertical="top"/>
    </xf>
    <xf numFmtId="0" fontId="12" fillId="0" borderId="5" xfId="0" applyFont="1" applyBorder="1" applyAlignment="1">
      <alignment horizontal="fill" vertical="top" wrapText="1"/>
    </xf>
    <xf numFmtId="0" fontId="12" fillId="0" borderId="19" xfId="0" applyFont="1" applyBorder="1" applyAlignment="1">
      <alignment horizontal="fill" vertical="top" wrapText="1"/>
    </xf>
    <xf numFmtId="0" fontId="12" fillId="0" borderId="12" xfId="0" applyFont="1" applyBorder="1" applyAlignment="1">
      <alignment vertical="top" wrapText="1"/>
    </xf>
    <xf numFmtId="0" fontId="12" fillId="0" borderId="19" xfId="0" applyFont="1" applyBorder="1" applyAlignment="1">
      <alignment horizontal="left" vertical="top" wrapText="1"/>
    </xf>
    <xf numFmtId="0" fontId="12" fillId="0" borderId="18" xfId="0" applyFont="1" applyBorder="1" applyAlignment="1">
      <alignment horizontal="left" vertical="top" wrapText="1"/>
    </xf>
    <xf numFmtId="0" fontId="12" fillId="0" borderId="11" xfId="0" applyFont="1" applyBorder="1" applyAlignment="1"/>
    <xf numFmtId="0" fontId="12" fillId="0" borderId="8" xfId="0" applyFont="1" applyBorder="1" applyAlignment="1">
      <alignment wrapText="1"/>
    </xf>
    <xf numFmtId="0" fontId="12" fillId="0" borderId="13" xfId="0" applyFont="1" applyBorder="1" applyAlignment="1">
      <alignment horizontal="left" vertical="top" wrapText="1"/>
    </xf>
    <xf numFmtId="0" fontId="12" fillId="0" borderId="19" xfId="0" applyFont="1" applyBorder="1" applyAlignment="1">
      <alignment vertical="top" wrapText="1"/>
    </xf>
    <xf numFmtId="0" fontId="12" fillId="0" borderId="18" xfId="0" applyFont="1" applyBorder="1" applyAlignment="1"/>
    <xf numFmtId="0" fontId="12" fillId="0" borderId="19" xfId="0" applyFont="1" applyBorder="1" applyAlignment="1">
      <alignment wrapText="1"/>
    </xf>
    <xf numFmtId="0" fontId="12" fillId="0" borderId="18" xfId="0" applyFont="1" applyBorder="1" applyAlignment="1">
      <alignment vertical="top" wrapText="1"/>
    </xf>
    <xf numFmtId="0" fontId="12" fillId="0" borderId="5" xfId="0" applyFont="1" applyBorder="1" applyAlignment="1">
      <alignment vertical="top" wrapText="1"/>
    </xf>
    <xf numFmtId="0" fontId="12" fillId="0" borderId="8" xfId="0" applyFont="1" applyBorder="1" applyAlignment="1">
      <alignment horizontal="left" vertical="top"/>
    </xf>
    <xf numFmtId="0" fontId="12" fillId="0" borderId="8" xfId="0" applyFont="1" applyBorder="1" applyAlignment="1">
      <alignment horizontal="left" vertical="top" wrapText="1"/>
    </xf>
    <xf numFmtId="0" fontId="12" fillId="0" borderId="0" xfId="0" applyFont="1" applyBorder="1" applyAlignment="1">
      <alignment horizontal="center"/>
    </xf>
    <xf numFmtId="165" fontId="10" fillId="0" borderId="19" xfId="3" applyFont="1" applyBorder="1">
      <alignment horizontal="left"/>
    </xf>
    <xf numFmtId="0" fontId="1" fillId="0" borderId="13" xfId="5" applyBorder="1">
      <alignment horizontal="center" vertical="center"/>
    </xf>
    <xf numFmtId="165" fontId="10" fillId="0" borderId="20" xfId="3" applyFont="1" applyBorder="1">
      <alignment horizontal="left"/>
    </xf>
    <xf numFmtId="169" fontId="1" fillId="5" borderId="9" xfId="9" applyNumberFormat="1">
      <alignment vertical="center"/>
    </xf>
    <xf numFmtId="168" fontId="1" fillId="0" borderId="21" xfId="10" applyAlignment="1"/>
    <xf numFmtId="168" fontId="1" fillId="0" borderId="22" xfId="11" applyBorder="1">
      <protection locked="0"/>
    </xf>
    <xf numFmtId="168" fontId="1" fillId="0" borderId="16" xfId="11" applyBorder="1">
      <protection locked="0"/>
    </xf>
    <xf numFmtId="168" fontId="1" fillId="0" borderId="23" xfId="10" applyBorder="1" applyAlignment="1"/>
    <xf numFmtId="10" fontId="12" fillId="0" borderId="22" xfId="12">
      <alignment horizontal="center"/>
      <protection locked="0"/>
    </xf>
    <xf numFmtId="168" fontId="1" fillId="0" borderId="16" xfId="11">
      <protection locked="0"/>
    </xf>
    <xf numFmtId="0" fontId="26" fillId="0" borderId="0" xfId="0" applyFont="1"/>
    <xf numFmtId="0" fontId="13" fillId="3" borderId="24" xfId="7" applyBorder="1">
      <alignment horizontal="center" vertical="center"/>
    </xf>
    <xf numFmtId="165" fontId="12" fillId="0" borderId="12" xfId="3" applyFont="1" applyBorder="1" applyAlignment="1">
      <alignment horizontal="left" wrapText="1"/>
    </xf>
    <xf numFmtId="0" fontId="26" fillId="0" borderId="0" xfId="0" applyFont="1" applyBorder="1"/>
    <xf numFmtId="165" fontId="12" fillId="0" borderId="15" xfId="3" applyFont="1" applyBorder="1">
      <alignment horizontal="left"/>
    </xf>
    <xf numFmtId="169" fontId="1" fillId="5" borderId="14" xfId="9" applyNumberFormat="1" applyBorder="1">
      <alignment vertical="center"/>
    </xf>
    <xf numFmtId="169" fontId="1" fillId="5" borderId="9" xfId="9" applyNumberFormat="1" applyBorder="1">
      <alignment vertical="center"/>
    </xf>
    <xf numFmtId="169" fontId="12" fillId="5" borderId="14" xfId="9" applyNumberFormat="1" applyFont="1" applyBorder="1">
      <alignment vertical="center"/>
    </xf>
    <xf numFmtId="165" fontId="12" fillId="0" borderId="19" xfId="3" applyFont="1" applyBorder="1">
      <alignment horizontal="left"/>
    </xf>
    <xf numFmtId="0" fontId="0" fillId="0" borderId="18" xfId="0" applyBorder="1"/>
    <xf numFmtId="165" fontId="10" fillId="0" borderId="15" xfId="3" applyFont="1" applyBorder="1" applyAlignment="1">
      <alignment horizontal="left" wrapText="1"/>
    </xf>
    <xf numFmtId="165" fontId="12" fillId="0" borderId="12" xfId="3" applyFont="1" applyBorder="1">
      <alignment horizontal="left"/>
    </xf>
    <xf numFmtId="165" fontId="12" fillId="0" borderId="15" xfId="3" quotePrefix="1" applyFont="1" applyBorder="1">
      <alignment horizontal="left"/>
    </xf>
    <xf numFmtId="9" fontId="12" fillId="0" borderId="15" xfId="3" applyNumberFormat="1" applyFont="1" applyBorder="1">
      <alignment horizontal="left"/>
    </xf>
    <xf numFmtId="165" fontId="21" fillId="0" borderId="25" xfId="3" applyBorder="1">
      <alignment horizontal="left"/>
    </xf>
    <xf numFmtId="165" fontId="21" fillId="0" borderId="5" xfId="3" quotePrefix="1" applyBorder="1">
      <alignment horizontal="left"/>
    </xf>
    <xf numFmtId="165" fontId="10" fillId="0" borderId="20" xfId="3" applyFont="1" applyBorder="1" applyAlignment="1">
      <alignment horizontal="left" wrapText="1"/>
    </xf>
    <xf numFmtId="168" fontId="1" fillId="0" borderId="16" xfId="11" applyProtection="1">
      <protection locked="0"/>
    </xf>
    <xf numFmtId="165" fontId="12" fillId="0" borderId="26" xfId="3" applyFont="1" applyBorder="1">
      <alignment horizontal="left"/>
    </xf>
    <xf numFmtId="166" fontId="2" fillId="4" borderId="9" xfId="4" applyFont="1">
      <alignment horizontal="center"/>
    </xf>
    <xf numFmtId="10" fontId="1" fillId="5" borderId="9" xfId="9" applyNumberFormat="1" applyAlignment="1">
      <alignment horizontal="center"/>
    </xf>
    <xf numFmtId="165" fontId="21" fillId="0" borderId="27" xfId="3" applyBorder="1">
      <alignment horizontal="left"/>
    </xf>
    <xf numFmtId="2" fontId="12" fillId="0" borderId="0" xfId="0" applyNumberFormat="1" applyFont="1"/>
    <xf numFmtId="0" fontId="28" fillId="0" borderId="0" xfId="0" applyFont="1" applyAlignment="1">
      <alignment horizontal="right"/>
    </xf>
    <xf numFmtId="0" fontId="12" fillId="0" borderId="0" xfId="0" quotePrefix="1" applyFont="1" applyAlignment="1">
      <alignment horizontal="right"/>
    </xf>
    <xf numFmtId="0" fontId="12" fillId="0" borderId="7" xfId="0" applyFont="1" applyBorder="1" applyAlignment="1">
      <alignment horizontal="right"/>
    </xf>
    <xf numFmtId="165" fontId="12" fillId="0" borderId="8" xfId="0" applyNumberFormat="1" applyFont="1" applyBorder="1" applyAlignment="1">
      <alignment horizontal="left"/>
    </xf>
    <xf numFmtId="0" fontId="12" fillId="0" borderId="12" xfId="0" applyFont="1" applyBorder="1" applyAlignment="1">
      <alignment horizontal="left"/>
    </xf>
    <xf numFmtId="171" fontId="12" fillId="0" borderId="12" xfId="0" applyNumberFormat="1" applyFont="1" applyBorder="1" applyAlignment="1">
      <alignment horizontal="left"/>
    </xf>
    <xf numFmtId="172" fontId="25" fillId="0" borderId="14" xfId="0" applyNumberFormat="1" applyFont="1" applyBorder="1" applyAlignment="1">
      <alignment horizontal="left"/>
    </xf>
    <xf numFmtId="2" fontId="12" fillId="0" borderId="12" xfId="0" applyNumberFormat="1" applyFont="1" applyBorder="1" applyAlignment="1">
      <alignment horizontal="left"/>
    </xf>
    <xf numFmtId="173" fontId="25" fillId="0" borderId="19" xfId="0" applyNumberFormat="1" applyFont="1" applyFill="1" applyBorder="1" applyAlignment="1">
      <alignment horizontal="left"/>
    </xf>
    <xf numFmtId="0" fontId="12" fillId="0" borderId="0" xfId="0" applyFont="1" applyBorder="1" applyAlignment="1">
      <alignment horizontal="right"/>
    </xf>
    <xf numFmtId="0" fontId="1" fillId="0" borderId="6" xfId="5" applyBorder="1">
      <alignment horizontal="center" vertical="center"/>
    </xf>
    <xf numFmtId="0" fontId="10" fillId="0" borderId="28" xfId="0" applyFont="1" applyBorder="1"/>
    <xf numFmtId="0" fontId="12" fillId="0" borderId="29" xfId="0" applyFont="1" applyBorder="1"/>
    <xf numFmtId="0" fontId="5" fillId="6" borderId="0" xfId="0" applyFont="1" applyFill="1" applyAlignment="1">
      <alignment horizontal="center"/>
    </xf>
    <xf numFmtId="165" fontId="24" fillId="7" borderId="0" xfId="3" applyFont="1" applyFill="1" applyBorder="1">
      <alignment horizontal="left"/>
    </xf>
    <xf numFmtId="0" fontId="12" fillId="7" borderId="11" xfId="0" applyFont="1" applyFill="1" applyBorder="1" applyAlignment="1">
      <alignment vertical="top"/>
    </xf>
    <xf numFmtId="0" fontId="1" fillId="7" borderId="13" xfId="5" applyFill="1" applyBorder="1">
      <alignment horizontal="center" vertical="center"/>
    </xf>
    <xf numFmtId="0" fontId="12" fillId="7" borderId="7" xfId="0" applyFont="1" applyFill="1" applyBorder="1" applyAlignment="1">
      <alignment vertical="top" wrapText="1"/>
    </xf>
    <xf numFmtId="0" fontId="29" fillId="7" borderId="18" xfId="0" applyFont="1" applyFill="1" applyBorder="1" applyAlignment="1">
      <alignment horizontal="left" vertical="top"/>
    </xf>
    <xf numFmtId="0" fontId="12" fillId="7" borderId="5" xfId="0" applyFont="1" applyFill="1" applyBorder="1" applyAlignment="1">
      <alignment horizontal="left" vertical="top" wrapText="1"/>
    </xf>
    <xf numFmtId="165" fontId="12" fillId="8" borderId="15" xfId="3" applyFont="1" applyFill="1" applyBorder="1" applyAlignment="1">
      <alignment horizontal="left" wrapText="1"/>
    </xf>
    <xf numFmtId="166" fontId="1" fillId="8" borderId="9" xfId="4" applyFill="1">
      <alignment horizontal="center"/>
    </xf>
    <xf numFmtId="167" fontId="12" fillId="8" borderId="16" xfId="6" applyFill="1">
      <alignment horizontal="center"/>
      <protection locked="0"/>
    </xf>
    <xf numFmtId="165" fontId="10" fillId="7" borderId="0" xfId="3" applyFont="1" applyFill="1" applyBorder="1">
      <alignment horizontal="left"/>
    </xf>
    <xf numFmtId="0" fontId="0" fillId="8" borderId="7" xfId="0" applyFill="1" applyBorder="1"/>
    <xf numFmtId="0" fontId="0" fillId="8" borderId="0" xfId="0" applyFill="1" applyBorder="1"/>
    <xf numFmtId="0" fontId="0" fillId="8" borderId="5" xfId="0" applyFill="1" applyBorder="1"/>
    <xf numFmtId="0" fontId="12" fillId="8" borderId="10" xfId="0" applyFont="1" applyFill="1" applyBorder="1" applyAlignment="1">
      <alignment vertical="top" wrapText="1"/>
    </xf>
    <xf numFmtId="0" fontId="12" fillId="8" borderId="9" xfId="0" applyFont="1" applyFill="1" applyBorder="1" applyAlignment="1">
      <alignment vertical="top" wrapText="1"/>
    </xf>
    <xf numFmtId="0" fontId="1" fillId="8" borderId="13" xfId="5" applyFill="1" applyBorder="1">
      <alignment horizontal="center" vertical="center"/>
    </xf>
    <xf numFmtId="168" fontId="1" fillId="8" borderId="21" xfId="10" applyFill="1" applyAlignment="1"/>
    <xf numFmtId="169" fontId="1" fillId="8" borderId="9" xfId="8" applyNumberFormat="1" applyFill="1">
      <alignment vertical="center"/>
    </xf>
    <xf numFmtId="168" fontId="1" fillId="8" borderId="16" xfId="11" applyFill="1">
      <protection locked="0"/>
    </xf>
    <xf numFmtId="169" fontId="1" fillId="8" borderId="9" xfId="9" applyNumberFormat="1" applyFill="1">
      <alignment vertical="center"/>
    </xf>
    <xf numFmtId="169" fontId="27" fillId="8" borderId="9" xfId="9" applyNumberFormat="1" applyFont="1" applyFill="1">
      <alignment vertical="center"/>
    </xf>
    <xf numFmtId="0" fontId="0" fillId="8" borderId="0" xfId="0" applyFill="1"/>
    <xf numFmtId="0" fontId="12" fillId="8" borderId="0" xfId="0" applyFont="1" applyFill="1"/>
    <xf numFmtId="0" fontId="12" fillId="8" borderId="8" xfId="0" applyFont="1" applyFill="1" applyBorder="1"/>
    <xf numFmtId="166" fontId="1" fillId="8" borderId="10" xfId="4" applyFill="1" applyBorder="1">
      <alignment horizontal="center"/>
    </xf>
    <xf numFmtId="0" fontId="12" fillId="8" borderId="10" xfId="0" applyFont="1" applyFill="1" applyBorder="1" applyAlignment="1">
      <alignment horizontal="center" wrapText="1"/>
    </xf>
    <xf numFmtId="0" fontId="12" fillId="8" borderId="12" xfId="0" applyFont="1" applyFill="1" applyBorder="1"/>
    <xf numFmtId="166" fontId="1" fillId="8" borderId="13" xfId="4" applyFill="1" applyBorder="1">
      <alignment horizontal="center"/>
    </xf>
    <xf numFmtId="0" fontId="1" fillId="8" borderId="13" xfId="5" applyFill="1">
      <alignment horizontal="center" vertical="center"/>
    </xf>
    <xf numFmtId="169" fontId="1" fillId="5" borderId="0" xfId="9" applyNumberFormat="1" applyBorder="1">
      <alignment vertical="center"/>
    </xf>
    <xf numFmtId="165" fontId="21" fillId="9" borderId="27" xfId="3" applyFill="1" applyBorder="1">
      <alignment horizontal="left"/>
    </xf>
    <xf numFmtId="168" fontId="1" fillId="0" borderId="0" xfId="11" applyBorder="1">
      <protection locked="0"/>
    </xf>
    <xf numFmtId="166" fontId="1" fillId="9" borderId="9" xfId="4" applyFill="1">
      <alignment horizontal="center"/>
    </xf>
    <xf numFmtId="0" fontId="26" fillId="9" borderId="0" xfId="0" applyFont="1" applyFill="1"/>
    <xf numFmtId="165" fontId="21" fillId="9" borderId="7" xfId="3" quotePrefix="1" applyFill="1" applyBorder="1">
      <alignment horizontal="left"/>
    </xf>
    <xf numFmtId="165" fontId="12" fillId="0" borderId="12" xfId="3" applyFont="1" applyFill="1" applyBorder="1" applyAlignment="1">
      <alignment horizontal="left" wrapText="1"/>
    </xf>
    <xf numFmtId="0" fontId="12" fillId="9" borderId="10" xfId="0" applyFont="1" applyFill="1" applyBorder="1" applyAlignment="1">
      <alignment horizontal="left" vertical="top" wrapText="1"/>
    </xf>
    <xf numFmtId="0" fontId="12" fillId="9" borderId="9" xfId="0" applyFont="1" applyFill="1" applyBorder="1" applyAlignment="1">
      <alignment horizontal="left" vertical="top" wrapText="1"/>
    </xf>
    <xf numFmtId="0" fontId="12" fillId="9" borderId="9" xfId="0" applyFont="1" applyFill="1" applyBorder="1" applyAlignment="1">
      <alignment vertical="top" wrapText="1"/>
    </xf>
    <xf numFmtId="0" fontId="1" fillId="9" borderId="13" xfId="5" applyFill="1" applyBorder="1">
      <alignment horizontal="center" vertical="center"/>
    </xf>
    <xf numFmtId="169" fontId="1" fillId="9" borderId="9" xfId="8" applyNumberFormat="1" applyFill="1">
      <alignment vertical="center"/>
    </xf>
    <xf numFmtId="168" fontId="1" fillId="9" borderId="16" xfId="11" applyFill="1">
      <protection locked="0"/>
    </xf>
    <xf numFmtId="0" fontId="0" fillId="9" borderId="5" xfId="0" applyFill="1" applyBorder="1"/>
    <xf numFmtId="165" fontId="10" fillId="0" borderId="0" xfId="3" applyFont="1" applyFill="1" applyBorder="1">
      <alignment horizontal="left"/>
    </xf>
    <xf numFmtId="165" fontId="13" fillId="0" borderId="0" xfId="3" applyFont="1" applyFill="1" applyBorder="1">
      <alignment horizontal="left"/>
    </xf>
    <xf numFmtId="0" fontId="12" fillId="7" borderId="8" xfId="0" applyFont="1" applyFill="1" applyBorder="1" applyAlignment="1">
      <alignment vertical="top" wrapText="1"/>
    </xf>
    <xf numFmtId="165" fontId="22" fillId="0" borderId="0" xfId="3" applyFont="1" applyFill="1" applyBorder="1">
      <alignment horizontal="left"/>
    </xf>
    <xf numFmtId="0" fontId="9" fillId="0" borderId="0" xfId="13" applyFont="1" applyFill="1" applyBorder="1"/>
    <xf numFmtId="165" fontId="23" fillId="0" borderId="0" xfId="3" applyFont="1" applyFill="1" applyBorder="1">
      <alignment horizontal="left"/>
    </xf>
    <xf numFmtId="165" fontId="24" fillId="0" borderId="0" xfId="3" applyFont="1" applyFill="1" applyBorder="1">
      <alignment horizontal="left"/>
    </xf>
    <xf numFmtId="165" fontId="10" fillId="0" borderId="7" xfId="3" applyFont="1" applyFill="1" applyBorder="1">
      <alignment horizontal="left"/>
    </xf>
    <xf numFmtId="165" fontId="10" fillId="0" borderId="5" xfId="3" applyFont="1" applyFill="1" applyBorder="1">
      <alignment horizontal="left"/>
    </xf>
    <xf numFmtId="165" fontId="22" fillId="0" borderId="7" xfId="3" quotePrefix="1" applyFont="1" applyFill="1" applyBorder="1">
      <alignment horizontal="left"/>
    </xf>
    <xf numFmtId="165" fontId="22" fillId="0" borderId="7" xfId="3" applyFont="1" applyFill="1" applyBorder="1">
      <alignment horizontal="left"/>
    </xf>
    <xf numFmtId="165" fontId="22" fillId="0" borderId="0" xfId="3" quotePrefix="1" applyFont="1" applyFill="1" applyBorder="1">
      <alignment horizontal="left"/>
    </xf>
    <xf numFmtId="165" fontId="10" fillId="0" borderId="31" xfId="3" applyFont="1" applyFill="1" applyBorder="1">
      <alignment horizontal="left"/>
    </xf>
    <xf numFmtId="0" fontId="13" fillId="0" borderId="24" xfId="7" applyFill="1" applyBorder="1">
      <alignment horizontal="center" vertical="center"/>
    </xf>
    <xf numFmtId="165" fontId="12" fillId="9" borderId="19" xfId="3" applyFont="1" applyFill="1" applyBorder="1" applyAlignment="1">
      <alignment horizontal="left" indent="1"/>
    </xf>
    <xf numFmtId="166" fontId="0" fillId="9" borderId="9" xfId="4" applyFont="1" applyFill="1">
      <alignment horizontal="center"/>
    </xf>
    <xf numFmtId="168" fontId="1" fillId="9" borderId="32" xfId="15" applyFill="1" applyBorder="1"/>
    <xf numFmtId="0" fontId="13" fillId="0" borderId="33" xfId="7" applyFill="1" applyBorder="1">
      <alignment horizontal="center" vertical="center"/>
    </xf>
    <xf numFmtId="165" fontId="12" fillId="9" borderId="19" xfId="3" applyFont="1" applyFill="1" applyBorder="1" applyAlignment="1">
      <alignment horizontal="left" indent="2"/>
    </xf>
    <xf numFmtId="168" fontId="1" fillId="9" borderId="34" xfId="15" applyFill="1" applyBorder="1"/>
    <xf numFmtId="165" fontId="33" fillId="0" borderId="19" xfId="3" applyFont="1" applyFill="1" applyBorder="1" applyAlignment="1">
      <alignment horizontal="left" wrapText="1"/>
    </xf>
    <xf numFmtId="165" fontId="12" fillId="0" borderId="15" xfId="3" applyFont="1" applyFill="1" applyBorder="1">
      <alignment horizontal="left"/>
    </xf>
    <xf numFmtId="168" fontId="1" fillId="0" borderId="16" xfId="11" applyFill="1">
      <protection locked="0"/>
    </xf>
    <xf numFmtId="0" fontId="13" fillId="0" borderId="17" xfId="7" applyFill="1">
      <alignment horizontal="center" vertical="center"/>
    </xf>
    <xf numFmtId="168" fontId="1" fillId="0" borderId="34" xfId="11" applyFill="1" applyBorder="1">
      <protection locked="0"/>
    </xf>
    <xf numFmtId="165" fontId="33" fillId="0" borderId="25" xfId="3" applyFont="1" applyFill="1" applyBorder="1" applyAlignment="1">
      <alignment horizontal="left" vertical="top" wrapText="1"/>
    </xf>
    <xf numFmtId="168" fontId="1" fillId="0" borderId="21" xfId="11" applyFill="1" applyBorder="1">
      <protection locked="0"/>
    </xf>
    <xf numFmtId="168" fontId="1" fillId="0" borderId="37" xfId="11" applyFill="1" applyBorder="1">
      <protection locked="0"/>
    </xf>
    <xf numFmtId="165" fontId="12" fillId="0" borderId="15" xfId="3" quotePrefix="1" applyFont="1" applyFill="1" applyBorder="1">
      <alignment horizontal="left"/>
    </xf>
    <xf numFmtId="169" fontId="1" fillId="0" borderId="16" xfId="9" applyNumberFormat="1" applyFill="1" applyBorder="1">
      <alignment vertical="center"/>
    </xf>
    <xf numFmtId="9" fontId="12" fillId="0" borderId="15" xfId="3" applyNumberFormat="1" applyFont="1" applyFill="1" applyBorder="1" applyAlignment="1">
      <alignment horizontal="left" indent="1"/>
    </xf>
    <xf numFmtId="9" fontId="12" fillId="0" borderId="15" xfId="3" applyNumberFormat="1" applyFont="1" applyFill="1" applyBorder="1">
      <alignment horizontal="left"/>
    </xf>
    <xf numFmtId="165" fontId="33" fillId="0" borderId="25" xfId="3" applyFont="1" applyFill="1" applyBorder="1" applyAlignment="1">
      <alignment horizontal="left" wrapText="1"/>
    </xf>
    <xf numFmtId="9" fontId="12" fillId="0" borderId="15" xfId="3" quotePrefix="1" applyNumberFormat="1" applyFont="1" applyFill="1" applyBorder="1">
      <alignment horizontal="left"/>
    </xf>
    <xf numFmtId="9" fontId="33" fillId="0" borderId="19" xfId="3" applyNumberFormat="1" applyFont="1" applyFill="1" applyBorder="1">
      <alignment horizontal="left"/>
    </xf>
    <xf numFmtId="165" fontId="12" fillId="0" borderId="5" xfId="3" quotePrefix="1" applyFont="1" applyFill="1" applyBorder="1">
      <alignment horizontal="left"/>
    </xf>
    <xf numFmtId="165" fontId="12" fillId="0" borderId="5" xfId="3" applyFont="1" applyFill="1" applyBorder="1">
      <alignment horizontal="left"/>
    </xf>
    <xf numFmtId="0" fontId="1" fillId="0" borderId="6" xfId="5" applyFill="1" applyBorder="1">
      <alignment horizontal="center" vertical="center"/>
    </xf>
    <xf numFmtId="165" fontId="10" fillId="0" borderId="20" xfId="3" applyFont="1" applyFill="1" applyBorder="1">
      <alignment horizontal="left"/>
    </xf>
    <xf numFmtId="9" fontId="33" fillId="0" borderId="25" xfId="3" quotePrefix="1" applyNumberFormat="1" applyFont="1" applyFill="1" applyBorder="1" applyAlignment="1">
      <alignment horizontal="left" wrapText="1"/>
    </xf>
    <xf numFmtId="9" fontId="33" fillId="0" borderId="19" xfId="3" applyNumberFormat="1" applyFont="1" applyFill="1" applyBorder="1" applyAlignment="1">
      <alignment horizontal="left" wrapText="1"/>
    </xf>
    <xf numFmtId="165" fontId="12" fillId="0" borderId="15" xfId="3" applyFont="1" applyFill="1" applyBorder="1" applyAlignment="1">
      <alignment horizontal="left" wrapText="1"/>
    </xf>
    <xf numFmtId="168" fontId="1" fillId="0" borderId="32" xfId="11" applyFill="1" applyBorder="1">
      <protection locked="0"/>
    </xf>
    <xf numFmtId="169" fontId="1" fillId="0" borderId="32" xfId="9" applyNumberFormat="1" applyFill="1" applyBorder="1">
      <alignment vertical="center"/>
    </xf>
    <xf numFmtId="165" fontId="12" fillId="0" borderId="15" xfId="3" quotePrefix="1" applyFont="1" applyFill="1" applyBorder="1" applyAlignment="1">
      <alignment horizontal="left" indent="1"/>
    </xf>
    <xf numFmtId="169" fontId="1" fillId="0" borderId="35" xfId="9" applyNumberFormat="1" applyFill="1" applyBorder="1">
      <alignment vertical="center"/>
    </xf>
    <xf numFmtId="169" fontId="1" fillId="0" borderId="34" xfId="9" applyNumberFormat="1" applyFill="1" applyBorder="1">
      <alignment vertical="center"/>
    </xf>
    <xf numFmtId="0" fontId="12" fillId="0" borderId="0" xfId="0" applyFont="1" applyFill="1"/>
    <xf numFmtId="0" fontId="12" fillId="0" borderId="7" xfId="0" applyFont="1" applyFill="1" applyBorder="1"/>
    <xf numFmtId="0" fontId="12" fillId="0" borderId="0" xfId="0" applyFont="1" applyFill="1" applyBorder="1"/>
    <xf numFmtId="0" fontId="0" fillId="0" borderId="0" xfId="0" applyFill="1"/>
    <xf numFmtId="0" fontId="0" fillId="0" borderId="5" xfId="0" applyFill="1" applyBorder="1"/>
    <xf numFmtId="165" fontId="21" fillId="8" borderId="0" xfId="3" quotePrefix="1" applyFill="1" applyBorder="1">
      <alignment horizontal="left"/>
    </xf>
    <xf numFmtId="165" fontId="12" fillId="8" borderId="26" xfId="3" applyFont="1" applyFill="1" applyBorder="1">
      <alignment horizontal="left"/>
    </xf>
    <xf numFmtId="166" fontId="2" fillId="8" borderId="9" xfId="4" applyFont="1" applyFill="1">
      <alignment horizontal="center"/>
    </xf>
    <xf numFmtId="10" fontId="1" fillId="8" borderId="9" xfId="9" applyNumberFormat="1" applyFill="1" applyAlignment="1">
      <alignment horizontal="center"/>
    </xf>
    <xf numFmtId="169" fontId="1" fillId="8" borderId="9" xfId="9" applyNumberFormat="1" applyFill="1" applyBorder="1">
      <alignment vertical="center"/>
    </xf>
    <xf numFmtId="168" fontId="1" fillId="8" borderId="16" xfId="11" applyFill="1" applyProtection="1">
      <protection locked="0"/>
    </xf>
    <xf numFmtId="10" fontId="12" fillId="8" borderId="22" xfId="12" applyFill="1">
      <alignment horizontal="center"/>
      <protection locked="0"/>
    </xf>
    <xf numFmtId="0" fontId="12" fillId="8" borderId="0" xfId="0" applyFont="1" applyFill="1" applyBorder="1"/>
    <xf numFmtId="0" fontId="13" fillId="8" borderId="17" xfId="7" applyFill="1">
      <alignment horizontal="center" vertical="center"/>
    </xf>
    <xf numFmtId="0" fontId="26" fillId="8" borderId="0" xfId="0" applyFont="1" applyFill="1"/>
    <xf numFmtId="165" fontId="12" fillId="8" borderId="30" xfId="3" applyFont="1" applyFill="1" applyBorder="1">
      <alignment horizontal="left"/>
    </xf>
    <xf numFmtId="169" fontId="1" fillId="8" borderId="0" xfId="9" applyNumberFormat="1" applyFill="1" applyBorder="1">
      <alignment vertical="center"/>
    </xf>
    <xf numFmtId="165" fontId="21" fillId="8" borderId="7" xfId="3" quotePrefix="1" applyFill="1" applyBorder="1">
      <alignment horizontal="left"/>
    </xf>
    <xf numFmtId="165" fontId="10" fillId="8" borderId="15" xfId="3" applyFont="1" applyFill="1" applyBorder="1" applyAlignment="1">
      <alignment horizontal="left" wrapText="1"/>
    </xf>
    <xf numFmtId="168" fontId="1" fillId="8" borderId="16" xfId="11" applyFill="1" applyBorder="1">
      <protection locked="0"/>
    </xf>
    <xf numFmtId="169" fontId="27" fillId="8" borderId="9" xfId="9" applyNumberFormat="1" applyFont="1" applyFill="1" applyBorder="1">
      <alignment vertical="center"/>
    </xf>
    <xf numFmtId="165" fontId="12" fillId="9" borderId="15" xfId="3" applyFont="1" applyFill="1" applyBorder="1" applyAlignment="1">
      <alignment horizontal="left" wrapText="1" indent="1"/>
    </xf>
    <xf numFmtId="165" fontId="24" fillId="9" borderId="0" xfId="3" applyFont="1" applyFill="1" applyBorder="1">
      <alignment horizontal="left"/>
    </xf>
    <xf numFmtId="165" fontId="10" fillId="9" borderId="0" xfId="3" applyFont="1" applyFill="1" applyBorder="1">
      <alignment horizontal="left"/>
    </xf>
    <xf numFmtId="165" fontId="23" fillId="0" borderId="0" xfId="3" applyFont="1" applyFill="1" applyBorder="1" applyAlignment="1">
      <alignment horizontal="left"/>
    </xf>
    <xf numFmtId="0" fontId="0" fillId="0" borderId="7" xfId="0" applyFill="1" applyBorder="1"/>
    <xf numFmtId="0" fontId="0" fillId="0" borderId="0" xfId="0" applyFill="1" applyBorder="1"/>
    <xf numFmtId="0" fontId="28" fillId="0" borderId="0" xfId="0" applyFont="1" applyFill="1" applyAlignment="1">
      <alignment horizontal="right"/>
    </xf>
    <xf numFmtId="168" fontId="1" fillId="9" borderId="21" xfId="10" applyFill="1" applyAlignment="1"/>
    <xf numFmtId="0" fontId="12" fillId="7" borderId="19" xfId="0" applyFont="1" applyFill="1" applyBorder="1" applyAlignment="1">
      <alignment horizontal="left" vertical="top" wrapText="1"/>
    </xf>
    <xf numFmtId="0" fontId="12" fillId="10" borderId="11" xfId="0" applyFont="1" applyFill="1" applyBorder="1" applyAlignment="1">
      <alignment vertical="top"/>
    </xf>
    <xf numFmtId="0" fontId="12" fillId="10" borderId="7" xfId="0" applyFont="1" applyFill="1" applyBorder="1" applyAlignment="1">
      <alignment vertical="top" wrapText="1"/>
    </xf>
    <xf numFmtId="0" fontId="12" fillId="10" borderId="8" xfId="0" applyFont="1" applyFill="1" applyBorder="1" applyAlignment="1">
      <alignment vertical="top" wrapText="1"/>
    </xf>
    <xf numFmtId="0" fontId="12" fillId="10" borderId="18" xfId="0" applyFont="1" applyFill="1" applyBorder="1" applyAlignment="1">
      <alignment vertical="top" wrapText="1"/>
    </xf>
    <xf numFmtId="0" fontId="12" fillId="10" borderId="5" xfId="0" applyFont="1" applyFill="1" applyBorder="1" applyAlignment="1">
      <alignment vertical="top" wrapText="1"/>
    </xf>
    <xf numFmtId="0" fontId="12" fillId="10" borderId="19" xfId="0" applyFont="1" applyFill="1" applyBorder="1" applyAlignment="1">
      <alignment vertical="top" wrapText="1"/>
    </xf>
    <xf numFmtId="0" fontId="12" fillId="10" borderId="10" xfId="0" applyFont="1" applyFill="1" applyBorder="1" applyAlignment="1">
      <alignment vertical="top" wrapText="1"/>
    </xf>
    <xf numFmtId="0" fontId="12" fillId="10" borderId="11" xfId="0" applyFont="1" applyFill="1" applyBorder="1" applyAlignment="1"/>
    <xf numFmtId="0" fontId="12" fillId="10" borderId="8" xfId="0" applyFont="1" applyFill="1" applyBorder="1" applyAlignment="1">
      <alignment wrapText="1"/>
    </xf>
    <xf numFmtId="0" fontId="12" fillId="10" borderId="18" xfId="0" applyFont="1" applyFill="1" applyBorder="1" applyAlignment="1"/>
    <xf numFmtId="0" fontId="12" fillId="10" borderId="19" xfId="0" applyFont="1" applyFill="1" applyBorder="1" applyAlignment="1">
      <alignment wrapText="1"/>
    </xf>
    <xf numFmtId="0" fontId="12" fillId="10" borderId="0" xfId="0" applyFont="1" applyFill="1" applyBorder="1"/>
    <xf numFmtId="0" fontId="12" fillId="0" borderId="6" xfId="0" applyFont="1" applyBorder="1" applyAlignment="1">
      <alignment horizontal="left" vertical="top" wrapText="1"/>
    </xf>
    <xf numFmtId="0" fontId="12" fillId="9" borderId="13" xfId="0" applyFont="1" applyFill="1" applyBorder="1" applyAlignment="1">
      <alignment vertical="top" wrapText="1"/>
    </xf>
    <xf numFmtId="0" fontId="12" fillId="0" borderId="13" xfId="0" applyFont="1" applyBorder="1" applyAlignment="1">
      <alignment vertical="top" wrapText="1"/>
    </xf>
    <xf numFmtId="0" fontId="12" fillId="0" borderId="31" xfId="0" applyFont="1" applyBorder="1" applyAlignment="1">
      <alignment horizontal="left" vertical="top"/>
    </xf>
    <xf numFmtId="0" fontId="12" fillId="0" borderId="31" xfId="0" applyFont="1" applyBorder="1" applyAlignment="1">
      <alignment horizontal="left" vertical="top" wrapText="1"/>
    </xf>
    <xf numFmtId="0" fontId="12" fillId="10" borderId="9" xfId="0" applyFont="1" applyFill="1" applyBorder="1" applyAlignment="1">
      <alignment vertical="top" wrapText="1"/>
    </xf>
    <xf numFmtId="0" fontId="12" fillId="10" borderId="9" xfId="0" applyFont="1" applyFill="1" applyBorder="1" applyAlignment="1">
      <alignment horizontal="left" vertical="top" wrapText="1"/>
    </xf>
    <xf numFmtId="0" fontId="12" fillId="8" borderId="13" xfId="0" applyFont="1" applyFill="1" applyBorder="1" applyAlignment="1">
      <alignment vertical="top" wrapText="1"/>
    </xf>
    <xf numFmtId="0" fontId="12" fillId="10" borderId="13" xfId="0" applyFont="1" applyFill="1" applyBorder="1" applyAlignment="1">
      <alignment vertical="top" wrapText="1"/>
    </xf>
    <xf numFmtId="0" fontId="12" fillId="10" borderId="18" xfId="0" applyFont="1" applyFill="1" applyBorder="1" applyAlignment="1">
      <alignment horizontal="left" vertical="top" wrapText="1"/>
    </xf>
    <xf numFmtId="0" fontId="12" fillId="10" borderId="19" xfId="0" applyFont="1" applyFill="1" applyBorder="1" applyAlignment="1">
      <alignment horizontal="left" vertical="top" wrapText="1"/>
    </xf>
    <xf numFmtId="0" fontId="12" fillId="10" borderId="10" xfId="0" applyFont="1" applyFill="1" applyBorder="1" applyAlignment="1">
      <alignment horizontal="left" vertical="top" wrapText="1"/>
    </xf>
    <xf numFmtId="0" fontId="12" fillId="10" borderId="14" xfId="0" applyFont="1" applyFill="1" applyBorder="1" applyAlignment="1">
      <alignment horizontal="left" vertical="top" wrapText="1"/>
    </xf>
    <xf numFmtId="0" fontId="12" fillId="10" borderId="13" xfId="0" applyFont="1" applyFill="1" applyBorder="1" applyAlignment="1">
      <alignment horizontal="left" vertical="top" wrapText="1"/>
    </xf>
    <xf numFmtId="0" fontId="1" fillId="10" borderId="13" xfId="5" applyFill="1" applyBorder="1">
      <alignment horizontal="center" vertical="center"/>
    </xf>
    <xf numFmtId="0" fontId="12" fillId="0" borderId="14" xfId="0" applyFont="1" applyBorder="1" applyAlignment="1">
      <alignment vertical="top"/>
    </xf>
    <xf numFmtId="0" fontId="12" fillId="7" borderId="31" xfId="0" applyFont="1" applyFill="1" applyBorder="1" applyAlignment="1">
      <alignment vertical="top" wrapText="1"/>
    </xf>
    <xf numFmtId="0" fontId="12" fillId="10" borderId="7" xfId="0" applyFont="1" applyFill="1" applyBorder="1" applyAlignment="1">
      <alignment horizontal="fill" vertical="top" wrapText="1"/>
    </xf>
    <xf numFmtId="0" fontId="12" fillId="10" borderId="8" xfId="0" applyFont="1" applyFill="1" applyBorder="1" applyAlignment="1">
      <alignment horizontal="fill" vertical="top" wrapText="1"/>
    </xf>
    <xf numFmtId="0" fontId="12" fillId="10" borderId="18" xfId="0" applyFont="1" applyFill="1" applyBorder="1" applyAlignment="1">
      <alignment horizontal="left" vertical="top"/>
    </xf>
    <xf numFmtId="0" fontId="12" fillId="10" borderId="5" xfId="0" applyFont="1" applyFill="1" applyBorder="1" applyAlignment="1">
      <alignment horizontal="fill" vertical="top" wrapText="1"/>
    </xf>
    <xf numFmtId="0" fontId="12" fillId="10" borderId="19" xfId="0" applyFont="1" applyFill="1" applyBorder="1" applyAlignment="1">
      <alignment horizontal="fill" vertical="top" wrapText="1"/>
    </xf>
    <xf numFmtId="165" fontId="12" fillId="8" borderId="12" xfId="3" applyFont="1" applyFill="1" applyBorder="1">
      <alignment horizontal="left"/>
    </xf>
    <xf numFmtId="0" fontId="12" fillId="0" borderId="0" xfId="13" applyFont="1"/>
    <xf numFmtId="0" fontId="12" fillId="0" borderId="0" xfId="13" applyFont="1" applyAlignment="1">
      <alignment horizontal="right" vertical="center"/>
    </xf>
    <xf numFmtId="0" fontId="23" fillId="0" borderId="6" xfId="13" applyFont="1" applyBorder="1" applyAlignment="1">
      <alignment horizontal="center" vertical="center"/>
    </xf>
    <xf numFmtId="0" fontId="1" fillId="0" borderId="0" xfId="13"/>
    <xf numFmtId="14" fontId="23" fillId="0" borderId="6" xfId="13" quotePrefix="1" applyNumberFormat="1" applyFont="1" applyBorder="1" applyAlignment="1">
      <alignment horizontal="center" vertical="center"/>
    </xf>
    <xf numFmtId="0" fontId="12" fillId="0" borderId="5" xfId="13" applyFont="1" applyBorder="1"/>
    <xf numFmtId="0" fontId="1" fillId="0" borderId="10" xfId="13" applyBorder="1"/>
    <xf numFmtId="0" fontId="12" fillId="0" borderId="10" xfId="13" applyFont="1" applyBorder="1" applyAlignment="1">
      <alignment horizontal="left" vertical="top" wrapText="1"/>
    </xf>
    <xf numFmtId="0" fontId="12" fillId="0" borderId="11" xfId="13" applyFont="1" applyBorder="1" applyAlignment="1">
      <alignment vertical="top" wrapText="1"/>
    </xf>
    <xf numFmtId="0" fontId="12" fillId="0" borderId="11" xfId="14" applyFont="1" applyBorder="1" applyAlignment="1">
      <alignment vertical="top" wrapText="1"/>
    </xf>
    <xf numFmtId="0" fontId="12" fillId="0" borderId="11" xfId="13" applyFont="1" applyBorder="1"/>
    <xf numFmtId="0" fontId="12" fillId="0" borderId="7" xfId="13" applyFont="1" applyBorder="1" applyAlignment="1">
      <alignment vertical="top"/>
    </xf>
    <xf numFmtId="0" fontId="12" fillId="0" borderId="8" xfId="13" applyFont="1" applyBorder="1" applyAlignment="1">
      <alignment vertical="top"/>
    </xf>
    <xf numFmtId="0" fontId="12" fillId="0" borderId="10" xfId="14" applyFont="1" applyBorder="1" applyAlignment="1">
      <alignment vertical="top" wrapText="1"/>
    </xf>
    <xf numFmtId="0" fontId="12" fillId="0" borderId="8" xfId="13" applyFont="1" applyBorder="1" applyAlignment="1">
      <alignment vertical="top" wrapText="1"/>
    </xf>
    <xf numFmtId="0" fontId="12" fillId="0" borderId="10" xfId="13" applyFont="1" applyBorder="1" applyAlignment="1">
      <alignment vertical="top" wrapText="1"/>
    </xf>
    <xf numFmtId="0" fontId="12" fillId="0" borderId="10" xfId="13" applyFont="1" applyBorder="1" applyAlignment="1">
      <alignment vertical="top"/>
    </xf>
    <xf numFmtId="0" fontId="1" fillId="0" borderId="9" xfId="13" applyBorder="1"/>
    <xf numFmtId="0" fontId="12" fillId="0" borderId="9" xfId="13" applyFont="1" applyBorder="1" applyAlignment="1">
      <alignment horizontal="left" vertical="top" wrapText="1"/>
    </xf>
    <xf numFmtId="0" fontId="12" fillId="0" borderId="14" xfId="13" applyFont="1" applyBorder="1" applyAlignment="1">
      <alignment vertical="top" wrapText="1"/>
    </xf>
    <xf numFmtId="0" fontId="12" fillId="0" borderId="14" xfId="14" applyFont="1" applyBorder="1" applyAlignment="1">
      <alignment vertical="top" wrapText="1"/>
    </xf>
    <xf numFmtId="0" fontId="12" fillId="0" borderId="14" xfId="14" applyFont="1" applyBorder="1" applyAlignment="1">
      <alignment vertical="top"/>
    </xf>
    <xf numFmtId="0" fontId="12" fillId="0" borderId="0" xfId="13" applyFont="1" applyAlignment="1">
      <alignment vertical="top"/>
    </xf>
    <xf numFmtId="0" fontId="12" fillId="0" borderId="0" xfId="13" applyFont="1" applyAlignment="1">
      <alignment vertical="top" wrapText="1"/>
    </xf>
    <xf numFmtId="0" fontId="12" fillId="0" borderId="12" xfId="13" applyFont="1" applyBorder="1" applyAlignment="1">
      <alignment vertical="top" wrapText="1"/>
    </xf>
    <xf numFmtId="0" fontId="12" fillId="0" borderId="9" xfId="14" applyFont="1" applyBorder="1" applyAlignment="1">
      <alignment vertical="top" wrapText="1"/>
    </xf>
    <xf numFmtId="0" fontId="12" fillId="7" borderId="19" xfId="0" applyFont="1" applyFill="1" applyBorder="1" applyAlignment="1">
      <alignment vertical="top" wrapText="1"/>
    </xf>
    <xf numFmtId="0" fontId="12" fillId="0" borderId="9" xfId="13" applyFont="1" applyBorder="1" applyAlignment="1">
      <alignment vertical="top" wrapText="1"/>
    </xf>
    <xf numFmtId="0" fontId="12" fillId="0" borderId="14" xfId="13" applyFont="1" applyBorder="1" applyAlignment="1">
      <alignment vertical="top"/>
    </xf>
    <xf numFmtId="0" fontId="12" fillId="0" borderId="12" xfId="13" applyFont="1" applyBorder="1" applyAlignment="1">
      <alignment vertical="top"/>
    </xf>
    <xf numFmtId="0" fontId="12" fillId="0" borderId="18" xfId="13" applyFont="1" applyBorder="1" applyAlignment="1">
      <alignment vertical="top"/>
    </xf>
    <xf numFmtId="0" fontId="12" fillId="0" borderId="5" xfId="13" applyFont="1" applyBorder="1" applyAlignment="1">
      <alignment vertical="top"/>
    </xf>
    <xf numFmtId="0" fontId="12" fillId="0" borderId="5" xfId="13" applyFont="1" applyBorder="1" applyAlignment="1">
      <alignment vertical="top" wrapText="1"/>
    </xf>
    <xf numFmtId="0" fontId="12" fillId="0" borderId="19" xfId="13" applyFont="1" applyBorder="1" applyAlignment="1">
      <alignment vertical="top" wrapText="1"/>
    </xf>
    <xf numFmtId="0" fontId="12" fillId="0" borderId="18" xfId="0" applyFont="1" applyBorder="1" applyAlignment="1">
      <alignment vertical="top"/>
    </xf>
    <xf numFmtId="0" fontId="12" fillId="0" borderId="14" xfId="13" applyFont="1" applyBorder="1"/>
    <xf numFmtId="9" fontId="12" fillId="0" borderId="10" xfId="13" quotePrefix="1" applyNumberFormat="1" applyFont="1" applyBorder="1" applyAlignment="1">
      <alignment horizontal="left" vertical="top"/>
    </xf>
    <xf numFmtId="9" fontId="12" fillId="0" borderId="10" xfId="13" applyNumberFormat="1" applyFont="1" applyBorder="1" applyAlignment="1">
      <alignment horizontal="left" vertical="top" wrapText="1"/>
    </xf>
    <xf numFmtId="9" fontId="12" fillId="0" borderId="10" xfId="13" applyNumberFormat="1" applyFont="1" applyBorder="1" applyAlignment="1">
      <alignment horizontal="left" vertical="top"/>
    </xf>
    <xf numFmtId="0" fontId="12" fillId="0" borderId="9" xfId="13" applyFont="1" applyBorder="1"/>
    <xf numFmtId="9" fontId="12" fillId="0" borderId="10" xfId="0" applyNumberFormat="1" applyFont="1" applyBorder="1" applyAlignment="1">
      <alignment horizontal="left" vertical="top" wrapText="1"/>
    </xf>
    <xf numFmtId="0" fontId="1" fillId="0" borderId="13" xfId="13" applyBorder="1"/>
    <xf numFmtId="0" fontId="1" fillId="0" borderId="19" xfId="5" applyBorder="1">
      <alignment horizontal="center" vertical="center"/>
    </xf>
    <xf numFmtId="165" fontId="13" fillId="0" borderId="0" xfId="3" quotePrefix="1" applyFont="1" applyFill="1" applyBorder="1" applyAlignment="1">
      <alignment horizontal="center"/>
    </xf>
    <xf numFmtId="166" fontId="2" fillId="9" borderId="9" xfId="4" applyFont="1" applyFill="1">
      <alignment horizontal="center"/>
    </xf>
    <xf numFmtId="168" fontId="1" fillId="0" borderId="21" xfId="15"/>
    <xf numFmtId="168" fontId="1" fillId="7" borderId="32" xfId="15" applyFill="1" applyBorder="1"/>
    <xf numFmtId="168" fontId="1" fillId="9" borderId="16" xfId="15" applyFill="1" applyBorder="1"/>
    <xf numFmtId="168" fontId="1" fillId="7" borderId="21" xfId="15" applyFill="1"/>
    <xf numFmtId="168" fontId="1" fillId="0" borderId="16" xfId="15" applyBorder="1"/>
    <xf numFmtId="168" fontId="1" fillId="0" borderId="34" xfId="15" applyBorder="1"/>
    <xf numFmtId="168" fontId="1" fillId="0" borderId="37" xfId="15" applyBorder="1"/>
    <xf numFmtId="168" fontId="1" fillId="7" borderId="34" xfId="15" applyFill="1" applyBorder="1"/>
    <xf numFmtId="0" fontId="1" fillId="0" borderId="5" xfId="13" applyBorder="1"/>
    <xf numFmtId="2" fontId="12" fillId="0" borderId="0" xfId="13" applyNumberFormat="1" applyFont="1"/>
    <xf numFmtId="0" fontId="12" fillId="0" borderId="7" xfId="13" applyFont="1" applyBorder="1" applyAlignment="1">
      <alignment horizontal="right"/>
    </xf>
    <xf numFmtId="167" fontId="12" fillId="0" borderId="0" xfId="13" applyNumberFormat="1" applyFont="1"/>
    <xf numFmtId="165" fontId="12" fillId="0" borderId="8" xfId="13" applyNumberFormat="1" applyFont="1" applyBorder="1" applyAlignment="1">
      <alignment horizontal="left"/>
    </xf>
    <xf numFmtId="0" fontId="12" fillId="0" borderId="12" xfId="13" applyFont="1" applyBorder="1" applyAlignment="1">
      <alignment horizontal="left"/>
    </xf>
    <xf numFmtId="171" fontId="12" fillId="0" borderId="12" xfId="13" applyNumberFormat="1" applyFont="1" applyBorder="1" applyAlignment="1">
      <alignment horizontal="left"/>
    </xf>
    <xf numFmtId="172" fontId="25" fillId="0" borderId="14" xfId="13" applyNumberFormat="1" applyFont="1" applyBorder="1" applyAlignment="1">
      <alignment horizontal="left"/>
    </xf>
    <xf numFmtId="2" fontId="12" fillId="0" borderId="12" xfId="13" applyNumberFormat="1" applyFont="1" applyBorder="1" applyAlignment="1">
      <alignment horizontal="left"/>
    </xf>
    <xf numFmtId="0" fontId="12" fillId="0" borderId="18" xfId="13" applyFont="1" applyBorder="1"/>
    <xf numFmtId="173" fontId="25" fillId="6" borderId="19" xfId="13" quotePrefix="1" applyNumberFormat="1" applyFont="1" applyFill="1" applyBorder="1" applyAlignment="1">
      <alignment horizontal="left"/>
    </xf>
    <xf numFmtId="0" fontId="12" fillId="0" borderId="0" xfId="13" applyFont="1" applyAlignment="1">
      <alignment horizontal="right"/>
    </xf>
    <xf numFmtId="173" fontId="25" fillId="0" borderId="0" xfId="13" quotePrefix="1" applyNumberFormat="1" applyFont="1" applyAlignment="1">
      <alignment horizontal="left"/>
    </xf>
    <xf numFmtId="173" fontId="25" fillId="0" borderId="0" xfId="13" applyNumberFormat="1" applyFont="1" applyAlignment="1">
      <alignment horizontal="left"/>
    </xf>
    <xf numFmtId="0" fontId="10" fillId="0" borderId="28" xfId="13" applyFont="1" applyBorder="1"/>
    <xf numFmtId="0" fontId="12" fillId="0" borderId="29" xfId="13" applyFont="1" applyBorder="1"/>
    <xf numFmtId="168" fontId="1" fillId="0" borderId="38" xfId="15" applyBorder="1"/>
    <xf numFmtId="168" fontId="1" fillId="0" borderId="36" xfId="15" applyBorder="1"/>
    <xf numFmtId="165" fontId="12" fillId="8" borderId="0" xfId="3" quotePrefix="1" applyFont="1" applyFill="1" applyBorder="1">
      <alignment horizontal="left"/>
    </xf>
    <xf numFmtId="165" fontId="12" fillId="8" borderId="15" xfId="3" quotePrefix="1" applyFont="1" applyFill="1" applyBorder="1">
      <alignment horizontal="left"/>
    </xf>
    <xf numFmtId="168" fontId="1" fillId="8" borderId="21" xfId="11" applyFill="1" applyBorder="1">
      <protection locked="0"/>
    </xf>
    <xf numFmtId="0" fontId="12" fillId="8" borderId="0" xfId="13" applyFont="1" applyFill="1"/>
    <xf numFmtId="173" fontId="25" fillId="0" borderId="19" xfId="13" quotePrefix="1" applyNumberFormat="1" applyFont="1" applyBorder="1" applyAlignment="1">
      <alignment horizontal="left"/>
    </xf>
    <xf numFmtId="0" fontId="10" fillId="10" borderId="6" xfId="0" applyFont="1" applyFill="1" applyBorder="1" applyAlignment="1">
      <alignment wrapText="1"/>
    </xf>
    <xf numFmtId="0" fontId="10" fillId="0" borderId="6" xfId="13" applyFont="1" applyBorder="1"/>
    <xf numFmtId="168" fontId="1" fillId="0" borderId="38" xfId="11" applyFill="1" applyBorder="1">
      <protection locked="0"/>
    </xf>
    <xf numFmtId="168" fontId="1" fillId="8" borderId="34" xfId="11" applyFill="1" applyBorder="1">
      <protection locked="0"/>
    </xf>
    <xf numFmtId="168" fontId="1" fillId="8" borderId="34" xfId="15" applyFill="1" applyBorder="1"/>
    <xf numFmtId="169" fontId="1" fillId="8" borderId="34" xfId="9" applyNumberFormat="1" applyFill="1" applyBorder="1">
      <alignment vertical="center"/>
    </xf>
    <xf numFmtId="169" fontId="1" fillId="8" borderId="35" xfId="9" applyNumberFormat="1" applyFill="1" applyBorder="1">
      <alignment vertical="center"/>
    </xf>
    <xf numFmtId="168" fontId="1" fillId="0" borderId="39" xfId="11" applyFill="1" applyBorder="1">
      <protection locked="0"/>
    </xf>
    <xf numFmtId="168" fontId="1" fillId="0" borderId="40" xfId="11" applyFill="1" applyBorder="1">
      <protection locked="0"/>
    </xf>
    <xf numFmtId="0" fontId="12" fillId="0" borderId="31" xfId="13" applyFont="1" applyBorder="1"/>
    <xf numFmtId="0" fontId="10" fillId="6" borderId="28" xfId="13" applyFont="1" applyFill="1" applyBorder="1"/>
    <xf numFmtId="169" fontId="1" fillId="0" borderId="32" xfId="8" applyNumberFormat="1" applyBorder="1">
      <alignment vertical="center"/>
    </xf>
    <xf numFmtId="168" fontId="1" fillId="8" borderId="16" xfId="15" applyFill="1" applyBorder="1"/>
    <xf numFmtId="165" fontId="22" fillId="7" borderId="0" xfId="3" applyFont="1" applyFill="1" applyBorder="1">
      <alignment horizontal="left"/>
    </xf>
    <xf numFmtId="165" fontId="30" fillId="7" borderId="0" xfId="3" applyFont="1" applyFill="1" applyBorder="1">
      <alignment horizontal="left"/>
    </xf>
    <xf numFmtId="165" fontId="13" fillId="7" borderId="0" xfId="3" applyFont="1" applyFill="1" applyBorder="1">
      <alignment horizontal="left"/>
    </xf>
    <xf numFmtId="165" fontId="38" fillId="7" borderId="0" xfId="3" applyFont="1" applyFill="1" applyBorder="1">
      <alignment horizontal="left"/>
    </xf>
    <xf numFmtId="0" fontId="12" fillId="7" borderId="0" xfId="0" applyFont="1" applyFill="1"/>
    <xf numFmtId="0" fontId="2" fillId="7" borderId="0" xfId="0" applyFont="1" applyFill="1" applyBorder="1"/>
    <xf numFmtId="0" fontId="12" fillId="7" borderId="0" xfId="0" applyFont="1" applyFill="1" applyBorder="1"/>
    <xf numFmtId="0" fontId="12" fillId="0" borderId="11" xfId="0" applyFont="1" applyBorder="1" applyAlignment="1">
      <alignment vertical="top"/>
    </xf>
    <xf numFmtId="0" fontId="12" fillId="0" borderId="10" xfId="0" applyFont="1" applyBorder="1" applyAlignment="1">
      <alignment vertical="top" wrapText="1"/>
    </xf>
    <xf numFmtId="0" fontId="12" fillId="0" borderId="9" xfId="0" applyFont="1" applyBorder="1" applyAlignment="1">
      <alignment vertical="top" wrapText="1"/>
    </xf>
    <xf numFmtId="168" fontId="1" fillId="9" borderId="36" xfId="15" applyFill="1" applyBorder="1"/>
    <xf numFmtId="168" fontId="1" fillId="0" borderId="36" xfId="11" applyFill="1" applyBorder="1">
      <protection locked="0"/>
    </xf>
    <xf numFmtId="168" fontId="1" fillId="9" borderId="21" xfId="15" applyFill="1"/>
    <xf numFmtId="168" fontId="1" fillId="0" borderId="32" xfId="15" applyBorder="1"/>
    <xf numFmtId="168" fontId="1" fillId="7" borderId="36" xfId="15" applyFill="1" applyBorder="1"/>
    <xf numFmtId="169" fontId="1" fillId="0" borderId="41" xfId="9" applyNumberFormat="1" applyFill="1" applyBorder="1">
      <alignment vertical="center"/>
    </xf>
    <xf numFmtId="169" fontId="1" fillId="0" borderId="9" xfId="9" applyNumberFormat="1" applyFill="1">
      <alignment vertical="center"/>
    </xf>
    <xf numFmtId="169" fontId="1" fillId="0" borderId="42" xfId="9" applyNumberFormat="1" applyFill="1" applyBorder="1">
      <alignment vertical="center"/>
    </xf>
    <xf numFmtId="169" fontId="1" fillId="0" borderId="14" xfId="9" applyNumberFormat="1" applyFill="1" applyBorder="1">
      <alignment vertical="center"/>
    </xf>
    <xf numFmtId="169" fontId="1" fillId="0" borderId="43" xfId="9" applyNumberFormat="1" applyFill="1" applyBorder="1">
      <alignment vertical="center"/>
    </xf>
    <xf numFmtId="169" fontId="1" fillId="0" borderId="34" xfId="8" applyNumberFormat="1" applyBorder="1">
      <alignment vertical="center"/>
    </xf>
    <xf numFmtId="169" fontId="1" fillId="0" borderId="44" xfId="9" applyNumberFormat="1" applyFill="1" applyBorder="1">
      <alignment vertical="center"/>
    </xf>
    <xf numFmtId="169" fontId="1" fillId="0" borderId="22" xfId="9" applyNumberFormat="1" applyFill="1" applyBorder="1">
      <alignment vertical="center"/>
    </xf>
    <xf numFmtId="169" fontId="1" fillId="0" borderId="45" xfId="9" applyNumberFormat="1" applyFill="1" applyBorder="1">
      <alignment vertical="center"/>
    </xf>
    <xf numFmtId="168" fontId="1" fillId="9" borderId="16" xfId="11" applyFill="1" applyBorder="1">
      <protection locked="0"/>
    </xf>
    <xf numFmtId="169" fontId="1" fillId="9" borderId="9" xfId="9" applyNumberFormat="1" applyFill="1">
      <alignment vertical="center"/>
    </xf>
    <xf numFmtId="169" fontId="1" fillId="9" borderId="9" xfId="9" applyNumberFormat="1" applyFill="1" applyBorder="1">
      <alignment vertical="center"/>
    </xf>
    <xf numFmtId="168" fontId="1" fillId="7" borderId="21" xfId="10" applyFill="1" applyAlignment="1"/>
    <xf numFmtId="169" fontId="1" fillId="9" borderId="0" xfId="9" applyNumberFormat="1" applyFill="1" applyBorder="1">
      <alignment vertical="center"/>
    </xf>
    <xf numFmtId="169" fontId="1" fillId="11" borderId="9" xfId="9" applyNumberFormat="1" applyFill="1">
      <alignment vertical="center"/>
    </xf>
    <xf numFmtId="169" fontId="12" fillId="11" borderId="14" xfId="9" applyNumberFormat="1" applyFont="1" applyFill="1" applyBorder="1">
      <alignment vertical="center"/>
    </xf>
    <xf numFmtId="0" fontId="0" fillId="11" borderId="18" xfId="0" applyFill="1" applyBorder="1"/>
    <xf numFmtId="10" fontId="1" fillId="11" borderId="9" xfId="9" applyNumberFormat="1" applyFill="1" applyAlignment="1">
      <alignment horizontal="center"/>
    </xf>
    <xf numFmtId="170" fontId="25" fillId="0" borderId="0" xfId="0" applyNumberFormat="1" applyFont="1" applyFill="1" applyBorder="1" applyAlignment="1">
      <alignment horizontal="left"/>
    </xf>
    <xf numFmtId="0" fontId="12" fillId="0" borderId="0" xfId="0" applyFont="1" applyFill="1" applyBorder="1" applyAlignment="1">
      <alignment horizontal="center"/>
    </xf>
    <xf numFmtId="0" fontId="26" fillId="0" borderId="0" xfId="0" applyFont="1" applyFill="1"/>
    <xf numFmtId="0" fontId="26" fillId="0" borderId="0" xfId="0" applyFont="1" applyFill="1" applyBorder="1"/>
    <xf numFmtId="0" fontId="12" fillId="0" borderId="12" xfId="0" applyFont="1" applyFill="1" applyBorder="1"/>
    <xf numFmtId="0" fontId="13" fillId="3" borderId="24" xfId="7" applyFill="1" applyBorder="1">
      <alignment horizontal="center" vertical="center"/>
    </xf>
    <xf numFmtId="0" fontId="13" fillId="3" borderId="17" xfId="7" applyFill="1">
      <alignment horizontal="center" vertical="center"/>
    </xf>
    <xf numFmtId="0" fontId="12" fillId="0" borderId="0" xfId="13" applyFont="1" applyFill="1"/>
    <xf numFmtId="170" fontId="25" fillId="0" borderId="0" xfId="13" applyNumberFormat="1" applyFont="1" applyFill="1" applyAlignment="1">
      <alignment horizontal="left"/>
    </xf>
    <xf numFmtId="170" fontId="25" fillId="0" borderId="0" xfId="0" applyNumberFormat="1" applyFont="1" applyFill="1" applyAlignment="1">
      <alignment horizontal="left"/>
    </xf>
    <xf numFmtId="0" fontId="12" fillId="0" borderId="0" xfId="13" applyFont="1" applyFill="1" applyAlignment="1">
      <alignment horizontal="center"/>
    </xf>
    <xf numFmtId="0" fontId="12" fillId="0" borderId="0" xfId="0" applyFont="1" applyFill="1" applyAlignment="1">
      <alignment horizontal="center"/>
    </xf>
    <xf numFmtId="0" fontId="12" fillId="0" borderId="0" xfId="0" applyFont="1" applyFill="1" applyAlignment="1">
      <alignment wrapText="1"/>
    </xf>
    <xf numFmtId="0" fontId="26" fillId="0" borderId="0" xfId="13" applyFont="1" applyFill="1"/>
    <xf numFmtId="0" fontId="26" fillId="0" borderId="35" xfId="0" applyFont="1" applyFill="1" applyBorder="1"/>
    <xf numFmtId="0" fontId="26" fillId="0" borderId="14" xfId="13" applyFont="1" applyFill="1" applyBorder="1"/>
    <xf numFmtId="0" fontId="26" fillId="0" borderId="0" xfId="14" applyFont="1" applyFill="1"/>
    <xf numFmtId="0" fontId="12" fillId="0" borderId="0" xfId="14" applyFont="1" applyFill="1"/>
    <xf numFmtId="0" fontId="25" fillId="0" borderId="0" xfId="0" applyFont="1" applyFill="1"/>
    <xf numFmtId="0" fontId="37" fillId="0" borderId="0" xfId="0" applyFont="1" applyFill="1"/>
    <xf numFmtId="0" fontId="1" fillId="0" borderId="0" xfId="13" applyFill="1"/>
    <xf numFmtId="0" fontId="26" fillId="0" borderId="35" xfId="13" applyFont="1" applyFill="1" applyBorder="1"/>
    <xf numFmtId="0" fontId="2" fillId="7" borderId="8" xfId="0" applyFont="1" applyFill="1" applyBorder="1" applyAlignment="1">
      <alignment vertical="top" wrapText="1"/>
    </xf>
    <xf numFmtId="0" fontId="2" fillId="7" borderId="12" xfId="0" applyFont="1" applyFill="1" applyBorder="1" applyAlignment="1">
      <alignment vertical="top" wrapText="1"/>
    </xf>
    <xf numFmtId="0" fontId="2" fillId="7" borderId="19" xfId="0" applyFont="1" applyFill="1" applyBorder="1" applyAlignment="1">
      <alignment vertical="top" wrapText="1"/>
    </xf>
    <xf numFmtId="168" fontId="1" fillId="0" borderId="21" xfId="15" applyBorder="1"/>
    <xf numFmtId="169" fontId="1" fillId="11" borderId="32" xfId="9" applyNumberFormat="1" applyFill="1" applyBorder="1">
      <alignment vertical="center"/>
    </xf>
    <xf numFmtId="168" fontId="1" fillId="0" borderId="16" xfId="11" applyFill="1" applyBorder="1">
      <protection locked="0"/>
    </xf>
    <xf numFmtId="169" fontId="1" fillId="0" borderId="33" xfId="9" applyNumberFormat="1" applyFill="1" applyBorder="1">
      <alignment vertical="center"/>
    </xf>
    <xf numFmtId="0" fontId="13" fillId="0" borderId="0" xfId="7" applyFill="1" applyBorder="1">
      <alignment horizontal="center" vertical="center"/>
    </xf>
    <xf numFmtId="0" fontId="0" fillId="2" borderId="0" xfId="0" applyFont="1" applyFill="1" applyBorder="1" applyAlignment="1" applyProtection="1">
      <alignment horizontal="left"/>
      <protection locked="0"/>
    </xf>
    <xf numFmtId="0" fontId="0" fillId="0" borderId="0" xfId="0" applyFont="1" applyAlignment="1">
      <alignment horizontal="left"/>
    </xf>
    <xf numFmtId="0" fontId="12" fillId="7" borderId="28" xfId="0" applyFont="1" applyFill="1" applyBorder="1" applyAlignment="1">
      <alignment horizontal="center" vertical="top"/>
    </xf>
    <xf numFmtId="0" fontId="12" fillId="7" borderId="29" xfId="0" applyFont="1" applyFill="1" applyBorder="1" applyAlignment="1">
      <alignment horizontal="center" vertical="top"/>
    </xf>
    <xf numFmtId="0" fontId="12" fillId="7" borderId="31" xfId="0" applyFont="1" applyFill="1" applyBorder="1" applyAlignment="1">
      <alignment horizontal="center" vertical="top"/>
    </xf>
    <xf numFmtId="0" fontId="12" fillId="7" borderId="9" xfId="0" applyFont="1" applyFill="1" applyBorder="1" applyAlignment="1">
      <alignment horizontal="center" vertical="top" wrapText="1"/>
    </xf>
    <xf numFmtId="0" fontId="12" fillId="7" borderId="13" xfId="0" applyFont="1" applyFill="1" applyBorder="1" applyAlignment="1">
      <alignment horizontal="center" vertical="top" wrapText="1"/>
    </xf>
    <xf numFmtId="0" fontId="12" fillId="7" borderId="12" xfId="0" applyFont="1" applyFill="1" applyBorder="1" applyAlignment="1">
      <alignment horizontal="center" vertical="top" wrapText="1"/>
    </xf>
    <xf numFmtId="0" fontId="12" fillId="7" borderId="19" xfId="0" applyFont="1" applyFill="1" applyBorder="1" applyAlignment="1">
      <alignment horizontal="center" vertical="top" wrapText="1"/>
    </xf>
    <xf numFmtId="0" fontId="12" fillId="0" borderId="11" xfId="0" applyFont="1" applyBorder="1" applyAlignment="1">
      <alignment vertical="top"/>
    </xf>
    <xf numFmtId="0" fontId="12" fillId="0" borderId="7" xfId="0" applyFont="1" applyBorder="1" applyAlignment="1">
      <alignment vertical="top"/>
    </xf>
    <xf numFmtId="0" fontId="12" fillId="0" borderId="8" xfId="0" applyFont="1" applyBorder="1" applyAlignment="1">
      <alignment vertical="top"/>
    </xf>
    <xf numFmtId="0" fontId="12" fillId="0" borderId="18" xfId="0" applyFont="1" applyBorder="1" applyAlignment="1">
      <alignment horizontal="left" vertical="top" wrapText="1"/>
    </xf>
    <xf numFmtId="0" fontId="12" fillId="0" borderId="5" xfId="0" applyFont="1" applyBorder="1" applyAlignment="1">
      <alignment horizontal="left" vertical="top" wrapText="1"/>
    </xf>
    <xf numFmtId="0" fontId="12" fillId="0" borderId="19" xfId="0" applyFont="1" applyBorder="1" applyAlignment="1">
      <alignment horizontal="left" vertical="top" wrapText="1"/>
    </xf>
    <xf numFmtId="0" fontId="12" fillId="0" borderId="10" xfId="0" applyFont="1" applyBorder="1" applyAlignment="1">
      <alignment vertical="top" wrapText="1"/>
    </xf>
    <xf numFmtId="0" fontId="12" fillId="0" borderId="9" xfId="0" applyFont="1" applyBorder="1" applyAlignment="1">
      <alignment vertical="top" wrapText="1"/>
    </xf>
    <xf numFmtId="0" fontId="12" fillId="7" borderId="11" xfId="0" applyFont="1" applyFill="1" applyBorder="1" applyAlignment="1">
      <alignment horizontal="center" vertical="top"/>
    </xf>
    <xf numFmtId="0" fontId="12" fillId="7" borderId="7" xfId="0" applyFont="1" applyFill="1" applyBorder="1" applyAlignment="1">
      <alignment horizontal="center" vertical="top"/>
    </xf>
    <xf numFmtId="0" fontId="12" fillId="7" borderId="14" xfId="0" applyFont="1" applyFill="1" applyBorder="1" applyAlignment="1">
      <alignment horizontal="center" vertical="top" wrapText="1"/>
    </xf>
  </cellXfs>
  <cellStyles count="16">
    <cellStyle name="Beobachtung" xfId="11" xr:uid="{00000000-0005-0000-0000-000000000000}"/>
    <cellStyle name="Beobachtung (F:CRIRBCol01)" xfId="6" xr:uid="{00000000-0005-0000-0000-000001000000}"/>
    <cellStyle name="Beobachtung (gesperrt)" xfId="9" xr:uid="{00000000-0005-0000-0000-000002000000}"/>
    <cellStyle name="Beobachtung (inclZero)" xfId="12" xr:uid="{00000000-0005-0000-0000-000003000000}"/>
    <cellStyle name="Beobachtung (Total)" xfId="10" xr:uid="{00000000-0005-0000-0000-000004000000}"/>
    <cellStyle name="Beobachtung (Total) 2" xfId="15" xr:uid="{00000000-0005-0000-0000-000005000000}"/>
    <cellStyle name="ColPos" xfId="5" xr:uid="{00000000-0005-0000-0000-000006000000}"/>
    <cellStyle name="EmptyField" xfId="8" xr:uid="{00000000-0005-0000-0000-000007000000}"/>
    <cellStyle name="Hyperlink" xfId="1" builtinId="8"/>
    <cellStyle name="LinePos" xfId="4" xr:uid="{00000000-0005-0000-0000-000009000000}"/>
    <cellStyle name="Normal" xfId="0" builtinId="0"/>
    <cellStyle name="Normal 4" xfId="14" xr:uid="{00000000-0005-0000-0000-00000B000000}"/>
    <cellStyle name="Standard 2" xfId="13" xr:uid="{00000000-0005-0000-0000-00000C000000}"/>
    <cellStyle name="Titel" xfId="3" xr:uid="{00000000-0005-0000-0000-00000D000000}"/>
    <cellStyle name="Überschrift 5" xfId="2" xr:uid="{00000000-0005-0000-0000-00000E000000}"/>
    <cellStyle name="ValMessage" xfId="7" xr:uid="{00000000-0005-0000-0000-00000F000000}"/>
  </cellStyles>
  <dxfs count="6">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190500</xdr:colOff>
      <xdr:row>0</xdr:row>
      <xdr:rowOff>142875</xdr:rowOff>
    </xdr:from>
    <xdr:ext cx="1560141" cy="635794"/>
    <xdr:pic>
      <xdr:nvPicPr>
        <xdr:cNvPr id="4" name="Grafik 9" descr="B_Logo_FINMA_45mm_gray.jpg">
          <a:extLst>
            <a:ext uri="{FF2B5EF4-FFF2-40B4-BE49-F238E27FC236}">
              <a16:creationId xmlns:a16="http://schemas.microsoft.com/office/drawing/2014/main" id="{B6319828-B920-4000-9997-3D60F25293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1428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612321</xdr:colOff>
      <xdr:row>0</xdr:row>
      <xdr:rowOff>149679</xdr:rowOff>
    </xdr:from>
    <xdr:ext cx="1574006" cy="619125"/>
    <xdr:pic>
      <xdr:nvPicPr>
        <xdr:cNvPr id="5" name="Grafik 8" descr="SNB_LOGO_46_RGB.jpg">
          <a:extLst>
            <a:ext uri="{FF2B5EF4-FFF2-40B4-BE49-F238E27FC236}">
              <a16:creationId xmlns:a16="http://schemas.microsoft.com/office/drawing/2014/main" id="{A164BD4C-E884-4BA9-B822-2C5C7F5554E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907721" y="14967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138545</xdr:colOff>
      <xdr:row>0</xdr:row>
      <xdr:rowOff>155864</xdr:rowOff>
    </xdr:from>
    <xdr:ext cx="1560141" cy="635794"/>
    <xdr:pic>
      <xdr:nvPicPr>
        <xdr:cNvPr id="8" name="Grafik 9" descr="B_Logo_FINMA_45mm_gray.jpg">
          <a:extLst>
            <a:ext uri="{FF2B5EF4-FFF2-40B4-BE49-F238E27FC236}">
              <a16:creationId xmlns:a16="http://schemas.microsoft.com/office/drawing/2014/main" id="{98C612DA-CED4-4219-9B6D-E09C4CCDAC3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545" y="155864"/>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1703367</xdr:colOff>
      <xdr:row>0</xdr:row>
      <xdr:rowOff>179986</xdr:rowOff>
    </xdr:from>
    <xdr:ext cx="1574006" cy="619125"/>
    <xdr:pic>
      <xdr:nvPicPr>
        <xdr:cNvPr id="9" name="Grafik 8" descr="SNB_LOGO_46_RGB.jpg">
          <a:extLst>
            <a:ext uri="{FF2B5EF4-FFF2-40B4-BE49-F238E27FC236}">
              <a16:creationId xmlns:a16="http://schemas.microsoft.com/office/drawing/2014/main" id="{496B1D39-09D7-4A88-B3FB-814CB0006E3B}"/>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928503" y="179986"/>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158750</xdr:colOff>
      <xdr:row>0</xdr:row>
      <xdr:rowOff>158750</xdr:rowOff>
    </xdr:from>
    <xdr:ext cx="1560141" cy="635794"/>
    <xdr:pic>
      <xdr:nvPicPr>
        <xdr:cNvPr id="4" name="Grafik 9" descr="B_Logo_FINMA_45mm_gray.jpg">
          <a:extLst>
            <a:ext uri="{FF2B5EF4-FFF2-40B4-BE49-F238E27FC236}">
              <a16:creationId xmlns:a16="http://schemas.microsoft.com/office/drawing/2014/main" id="{F14CD1B8-517E-4663-846C-304CAAFDA8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750" y="15875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1691821</xdr:colOff>
      <xdr:row>0</xdr:row>
      <xdr:rowOff>165554</xdr:rowOff>
    </xdr:from>
    <xdr:ext cx="1574006" cy="619125"/>
    <xdr:pic>
      <xdr:nvPicPr>
        <xdr:cNvPr id="5" name="Grafik 8" descr="SNB_LOGO_46_RGB.jpg">
          <a:extLst>
            <a:ext uri="{FF2B5EF4-FFF2-40B4-BE49-F238E27FC236}">
              <a16:creationId xmlns:a16="http://schemas.microsoft.com/office/drawing/2014/main" id="{F15C100D-F5E4-4478-A052-10E6EE0BB4B5}"/>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914071" y="16555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155864</xdr:colOff>
      <xdr:row>0</xdr:row>
      <xdr:rowOff>155863</xdr:rowOff>
    </xdr:from>
    <xdr:ext cx="1560141" cy="635794"/>
    <xdr:pic>
      <xdr:nvPicPr>
        <xdr:cNvPr id="4" name="Grafik 9" descr="B_Logo_FINMA_45mm_gray.jpg">
          <a:extLst>
            <a:ext uri="{FF2B5EF4-FFF2-40B4-BE49-F238E27FC236}">
              <a16:creationId xmlns:a16="http://schemas.microsoft.com/office/drawing/2014/main" id="{8F45F21C-05D5-4CB0-93DA-95AF42DA63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864" y="155863"/>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1686049</xdr:colOff>
      <xdr:row>0</xdr:row>
      <xdr:rowOff>162667</xdr:rowOff>
    </xdr:from>
    <xdr:ext cx="1574006" cy="619125"/>
    <xdr:pic>
      <xdr:nvPicPr>
        <xdr:cNvPr id="5" name="Grafik 8" descr="SNB_LOGO_46_RGB.jpg">
          <a:extLst>
            <a:ext uri="{FF2B5EF4-FFF2-40B4-BE49-F238E27FC236}">
              <a16:creationId xmlns:a16="http://schemas.microsoft.com/office/drawing/2014/main" id="{A2A21546-35D2-486B-A424-74BB5C5F706F}"/>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911185" y="162667"/>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259773</xdr:colOff>
      <xdr:row>0</xdr:row>
      <xdr:rowOff>155864</xdr:rowOff>
    </xdr:from>
    <xdr:ext cx="1560141" cy="635794"/>
    <xdr:pic>
      <xdr:nvPicPr>
        <xdr:cNvPr id="6" name="Grafik 9" descr="B_Logo_FINMA_45mm_gray.jpg">
          <a:extLst>
            <a:ext uri="{FF2B5EF4-FFF2-40B4-BE49-F238E27FC236}">
              <a16:creationId xmlns:a16="http://schemas.microsoft.com/office/drawing/2014/main" id="{20DEFA1B-18D9-4299-900B-E37EBCBF3C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9773" y="155864"/>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1460912</xdr:colOff>
      <xdr:row>0</xdr:row>
      <xdr:rowOff>162668</xdr:rowOff>
    </xdr:from>
    <xdr:ext cx="1574006" cy="619125"/>
    <xdr:pic>
      <xdr:nvPicPr>
        <xdr:cNvPr id="7" name="Grafik 8" descr="SNB_LOGO_46_RGB.jpg">
          <a:extLst>
            <a:ext uri="{FF2B5EF4-FFF2-40B4-BE49-F238E27FC236}">
              <a16:creationId xmlns:a16="http://schemas.microsoft.com/office/drawing/2014/main" id="{5305E2AF-7A70-48FE-B993-4F56B95A2CD1}"/>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2015094" y="162668"/>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261937</xdr:colOff>
      <xdr:row>0</xdr:row>
      <xdr:rowOff>214313</xdr:rowOff>
    </xdr:from>
    <xdr:ext cx="1560141" cy="635794"/>
    <xdr:pic>
      <xdr:nvPicPr>
        <xdr:cNvPr id="6" name="Grafik 9" descr="B_Logo_FINMA_45mm_gray.jpg">
          <a:extLst>
            <a:ext uri="{FF2B5EF4-FFF2-40B4-BE49-F238E27FC236}">
              <a16:creationId xmlns:a16="http://schemas.microsoft.com/office/drawing/2014/main" id="{EA3B5914-CF46-4815-942D-612C7ACBF3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937" y="214313"/>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1445758</xdr:colOff>
      <xdr:row>0</xdr:row>
      <xdr:rowOff>221117</xdr:rowOff>
    </xdr:from>
    <xdr:ext cx="1574006" cy="619125"/>
    <xdr:pic>
      <xdr:nvPicPr>
        <xdr:cNvPr id="7" name="Grafik 8" descr="SNB_LOGO_46_RGB.jpg">
          <a:extLst>
            <a:ext uri="{FF2B5EF4-FFF2-40B4-BE49-F238E27FC236}">
              <a16:creationId xmlns:a16="http://schemas.microsoft.com/office/drawing/2014/main" id="{36070690-A2A4-447E-BAB9-961D2895CFA7}"/>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2017258" y="221117"/>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261937</xdr:colOff>
      <xdr:row>0</xdr:row>
      <xdr:rowOff>190501</xdr:rowOff>
    </xdr:from>
    <xdr:ext cx="1560141" cy="635794"/>
    <xdr:pic>
      <xdr:nvPicPr>
        <xdr:cNvPr id="6" name="Grafik 9" descr="B_Logo_FINMA_45mm_gray.jpg">
          <a:extLst>
            <a:ext uri="{FF2B5EF4-FFF2-40B4-BE49-F238E27FC236}">
              <a16:creationId xmlns:a16="http://schemas.microsoft.com/office/drawing/2014/main" id="{1AC026A6-59DE-4E69-B40C-3796CB76D0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937" y="190501"/>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1445758</xdr:colOff>
      <xdr:row>0</xdr:row>
      <xdr:rowOff>197305</xdr:rowOff>
    </xdr:from>
    <xdr:ext cx="1574006" cy="619125"/>
    <xdr:pic>
      <xdr:nvPicPr>
        <xdr:cNvPr id="7" name="Grafik 8" descr="SNB_LOGO_46_RGB.jpg">
          <a:extLst>
            <a:ext uri="{FF2B5EF4-FFF2-40B4-BE49-F238E27FC236}">
              <a16:creationId xmlns:a16="http://schemas.microsoft.com/office/drawing/2014/main" id="{EF0B4345-B7E4-481A-8156-034425DBB402}"/>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2017258" y="197305"/>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285750</xdr:colOff>
      <xdr:row>0</xdr:row>
      <xdr:rowOff>214313</xdr:rowOff>
    </xdr:from>
    <xdr:ext cx="1560141" cy="635794"/>
    <xdr:pic>
      <xdr:nvPicPr>
        <xdr:cNvPr id="8" name="Grafik 9" descr="B_Logo_FINMA_45mm_gray.jpg">
          <a:extLst>
            <a:ext uri="{FF2B5EF4-FFF2-40B4-BE49-F238E27FC236}">
              <a16:creationId xmlns:a16="http://schemas.microsoft.com/office/drawing/2014/main" id="{91669D22-676B-4C90-B6F7-5916BE79FE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214313"/>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1469571</xdr:colOff>
      <xdr:row>0</xdr:row>
      <xdr:rowOff>221117</xdr:rowOff>
    </xdr:from>
    <xdr:ext cx="1574006" cy="619125"/>
    <xdr:pic>
      <xdr:nvPicPr>
        <xdr:cNvPr id="9" name="Grafik 8" descr="SNB_LOGO_46_RGB.jpg">
          <a:extLst>
            <a:ext uri="{FF2B5EF4-FFF2-40B4-BE49-F238E27FC236}">
              <a16:creationId xmlns:a16="http://schemas.microsoft.com/office/drawing/2014/main" id="{EBE5EDC4-6898-435D-B233-FDB293879DC9}"/>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2041071" y="221117"/>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7.xml><?xml version="1.0" encoding="utf-8"?>
<xdr:wsDr xmlns:xdr="http://schemas.openxmlformats.org/drawingml/2006/spreadsheetDrawing" xmlns:a="http://schemas.openxmlformats.org/drawingml/2006/main">
  <xdr:twoCellAnchor editAs="absolute">
    <xdr:from>
      <xdr:col>0</xdr:col>
      <xdr:colOff>57150</xdr:colOff>
      <xdr:row>0</xdr:row>
      <xdr:rowOff>57150</xdr:rowOff>
    </xdr:from>
    <xdr:to>
      <xdr:col>1</xdr:col>
      <xdr:colOff>1409700</xdr:colOff>
      <xdr:row>2</xdr:row>
      <xdr:rowOff>152400</xdr:rowOff>
    </xdr:to>
    <xdr:pic>
      <xdr:nvPicPr>
        <xdr:cNvPr id="2" name="Grafik 8" descr="SNB_LOGO_46_RGB.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57150" y="57150"/>
          <a:ext cx="15716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1600200</xdr:colOff>
      <xdr:row>0</xdr:row>
      <xdr:rowOff>57150</xdr:rowOff>
    </xdr:from>
    <xdr:to>
      <xdr:col>3</xdr:col>
      <xdr:colOff>0</xdr:colOff>
      <xdr:row>2</xdr:row>
      <xdr:rowOff>152400</xdr:rowOff>
    </xdr:to>
    <xdr:pic>
      <xdr:nvPicPr>
        <xdr:cNvPr id="3" name="Grafik 9" descr="B_Logo_FINMA_45mm_gray.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19275" y="57150"/>
          <a:ext cx="1552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138545</xdr:colOff>
      <xdr:row>0</xdr:row>
      <xdr:rowOff>173181</xdr:rowOff>
    </xdr:from>
    <xdr:ext cx="1560141" cy="635794"/>
    <xdr:pic>
      <xdr:nvPicPr>
        <xdr:cNvPr id="4" name="Grafik 9" descr="B_Logo_FINMA_45mm_gray.jpg">
          <a:extLst>
            <a:ext uri="{FF2B5EF4-FFF2-40B4-BE49-F238E27FC236}">
              <a16:creationId xmlns:a16="http://schemas.microsoft.com/office/drawing/2014/main" id="{57D2D94C-2005-4018-A16D-4E1622377B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545" y="173181"/>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1630630</xdr:colOff>
      <xdr:row>0</xdr:row>
      <xdr:rowOff>179985</xdr:rowOff>
    </xdr:from>
    <xdr:ext cx="1574006" cy="619125"/>
    <xdr:pic>
      <xdr:nvPicPr>
        <xdr:cNvPr id="5" name="Grafik 8" descr="SNB_LOGO_46_RGB.jpg">
          <a:extLst>
            <a:ext uri="{FF2B5EF4-FFF2-40B4-BE49-F238E27FC236}">
              <a16:creationId xmlns:a16="http://schemas.microsoft.com/office/drawing/2014/main" id="{0E74F4FA-EFB8-445E-9D25-D72C5B79F8D4}"/>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55766" y="179985"/>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138545</xdr:colOff>
      <xdr:row>0</xdr:row>
      <xdr:rowOff>155864</xdr:rowOff>
    </xdr:from>
    <xdr:ext cx="1560141" cy="635794"/>
    <xdr:pic>
      <xdr:nvPicPr>
        <xdr:cNvPr id="4" name="Grafik 9" descr="B_Logo_FINMA_45mm_gray.jpg">
          <a:extLst>
            <a:ext uri="{FF2B5EF4-FFF2-40B4-BE49-F238E27FC236}">
              <a16:creationId xmlns:a16="http://schemas.microsoft.com/office/drawing/2014/main" id="{61D5871C-3BC2-442C-B3EF-F832643A02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545" y="155864"/>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1630630</xdr:colOff>
      <xdr:row>0</xdr:row>
      <xdr:rowOff>162668</xdr:rowOff>
    </xdr:from>
    <xdr:ext cx="1574006" cy="619125"/>
    <xdr:pic>
      <xdr:nvPicPr>
        <xdr:cNvPr id="5" name="Grafik 8" descr="SNB_LOGO_46_RGB.jpg">
          <a:extLst>
            <a:ext uri="{FF2B5EF4-FFF2-40B4-BE49-F238E27FC236}">
              <a16:creationId xmlns:a16="http://schemas.microsoft.com/office/drawing/2014/main" id="{B6F38E8C-4010-4E3D-9EF9-5CF2F367529B}"/>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55766" y="162668"/>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121227</xdr:colOff>
      <xdr:row>0</xdr:row>
      <xdr:rowOff>155864</xdr:rowOff>
    </xdr:from>
    <xdr:ext cx="1560141" cy="635794"/>
    <xdr:pic>
      <xdr:nvPicPr>
        <xdr:cNvPr id="4" name="Grafik 9" descr="B_Logo_FINMA_45mm_gray.jpg">
          <a:extLst>
            <a:ext uri="{FF2B5EF4-FFF2-40B4-BE49-F238E27FC236}">
              <a16:creationId xmlns:a16="http://schemas.microsoft.com/office/drawing/2014/main" id="{7224E638-45CD-4AB2-B9AE-73DA48EF30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227" y="155864"/>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1613312</xdr:colOff>
      <xdr:row>0</xdr:row>
      <xdr:rowOff>162668</xdr:rowOff>
    </xdr:from>
    <xdr:ext cx="1574006" cy="619125"/>
    <xdr:pic>
      <xdr:nvPicPr>
        <xdr:cNvPr id="5" name="Grafik 8" descr="SNB_LOGO_46_RGB.jpg">
          <a:extLst>
            <a:ext uri="{FF2B5EF4-FFF2-40B4-BE49-F238E27FC236}">
              <a16:creationId xmlns:a16="http://schemas.microsoft.com/office/drawing/2014/main" id="{D554507D-40E3-4E74-94A2-E25056EDBF9A}"/>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38448" y="162668"/>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121227</xdr:colOff>
      <xdr:row>0</xdr:row>
      <xdr:rowOff>121227</xdr:rowOff>
    </xdr:from>
    <xdr:ext cx="1560141" cy="635794"/>
    <xdr:pic>
      <xdr:nvPicPr>
        <xdr:cNvPr id="4" name="Grafik 9" descr="B_Logo_FINMA_45mm_gray.jpg">
          <a:extLst>
            <a:ext uri="{FF2B5EF4-FFF2-40B4-BE49-F238E27FC236}">
              <a16:creationId xmlns:a16="http://schemas.microsoft.com/office/drawing/2014/main" id="{A783CA5A-4C04-4A9D-93E5-3AC4EB62BB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227" y="121227"/>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1613312</xdr:colOff>
      <xdr:row>0</xdr:row>
      <xdr:rowOff>128031</xdr:rowOff>
    </xdr:from>
    <xdr:ext cx="1574006" cy="619125"/>
    <xdr:pic>
      <xdr:nvPicPr>
        <xdr:cNvPr id="5" name="Grafik 8" descr="SNB_LOGO_46_RGB.jpg">
          <a:extLst>
            <a:ext uri="{FF2B5EF4-FFF2-40B4-BE49-F238E27FC236}">
              <a16:creationId xmlns:a16="http://schemas.microsoft.com/office/drawing/2014/main" id="{D3FCBBCC-4FB3-4EAC-AA73-1998363EAFC6}"/>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38448" y="128031"/>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133350</xdr:colOff>
      <xdr:row>0</xdr:row>
      <xdr:rowOff>190500</xdr:rowOff>
    </xdr:from>
    <xdr:ext cx="1560141" cy="635794"/>
    <xdr:pic>
      <xdr:nvPicPr>
        <xdr:cNvPr id="4" name="Grafik 9" descr="B_Logo_FINMA_45mm_gray.jpg">
          <a:extLst>
            <a:ext uri="{FF2B5EF4-FFF2-40B4-BE49-F238E27FC236}">
              <a16:creationId xmlns:a16="http://schemas.microsoft.com/office/drawing/2014/main" id="{C2449E58-5DC2-4DA1-92E9-76362FAFEC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19050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1621971</xdr:colOff>
      <xdr:row>0</xdr:row>
      <xdr:rowOff>197304</xdr:rowOff>
    </xdr:from>
    <xdr:ext cx="1574006" cy="619125"/>
    <xdr:pic>
      <xdr:nvPicPr>
        <xdr:cNvPr id="5" name="Grafik 8" descr="SNB_LOGO_46_RGB.jpg">
          <a:extLst>
            <a:ext uri="{FF2B5EF4-FFF2-40B4-BE49-F238E27FC236}">
              <a16:creationId xmlns:a16="http://schemas.microsoft.com/office/drawing/2014/main" id="{A542708D-067A-47EA-BAAB-4DC9D4233DF1}"/>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50571" y="19730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138545</xdr:colOff>
      <xdr:row>0</xdr:row>
      <xdr:rowOff>173182</xdr:rowOff>
    </xdr:from>
    <xdr:ext cx="1560141" cy="635794"/>
    <xdr:pic>
      <xdr:nvPicPr>
        <xdr:cNvPr id="4" name="Grafik 9" descr="B_Logo_FINMA_45mm_gray.jpg">
          <a:extLst>
            <a:ext uri="{FF2B5EF4-FFF2-40B4-BE49-F238E27FC236}">
              <a16:creationId xmlns:a16="http://schemas.microsoft.com/office/drawing/2014/main" id="{AE1A1E4E-7F0B-4267-813B-54688B4D7D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545" y="173182"/>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1630630</xdr:colOff>
      <xdr:row>0</xdr:row>
      <xdr:rowOff>179986</xdr:rowOff>
    </xdr:from>
    <xdr:ext cx="1574006" cy="619125"/>
    <xdr:pic>
      <xdr:nvPicPr>
        <xdr:cNvPr id="5" name="Grafik 8" descr="SNB_LOGO_46_RGB.jpg">
          <a:extLst>
            <a:ext uri="{FF2B5EF4-FFF2-40B4-BE49-F238E27FC236}">
              <a16:creationId xmlns:a16="http://schemas.microsoft.com/office/drawing/2014/main" id="{94581CE5-F5F4-44C0-AEF8-A1E3E6F90D51}"/>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55766" y="179986"/>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155864</xdr:colOff>
      <xdr:row>0</xdr:row>
      <xdr:rowOff>155864</xdr:rowOff>
    </xdr:from>
    <xdr:ext cx="1560141" cy="635794"/>
    <xdr:pic>
      <xdr:nvPicPr>
        <xdr:cNvPr id="4" name="Grafik 9" descr="B_Logo_FINMA_45mm_gray.jpg">
          <a:extLst>
            <a:ext uri="{FF2B5EF4-FFF2-40B4-BE49-F238E27FC236}">
              <a16:creationId xmlns:a16="http://schemas.microsoft.com/office/drawing/2014/main" id="{8461442E-E8BC-4A0D-A4B5-712EAA8F97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864" y="155864"/>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1647949</xdr:colOff>
      <xdr:row>0</xdr:row>
      <xdr:rowOff>162668</xdr:rowOff>
    </xdr:from>
    <xdr:ext cx="1574006" cy="619125"/>
    <xdr:pic>
      <xdr:nvPicPr>
        <xdr:cNvPr id="5" name="Grafik 8" descr="SNB_LOGO_46_RGB.jpg">
          <a:extLst>
            <a:ext uri="{FF2B5EF4-FFF2-40B4-BE49-F238E27FC236}">
              <a16:creationId xmlns:a16="http://schemas.microsoft.com/office/drawing/2014/main" id="{E2C0CA96-128F-4F2D-A7CB-5F7329F0C54E}"/>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73085" y="162668"/>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155864</xdr:colOff>
      <xdr:row>0</xdr:row>
      <xdr:rowOff>173183</xdr:rowOff>
    </xdr:from>
    <xdr:ext cx="1560141" cy="635794"/>
    <xdr:pic>
      <xdr:nvPicPr>
        <xdr:cNvPr id="4" name="Grafik 9" descr="B_Logo_FINMA_45mm_gray.jpg">
          <a:extLst>
            <a:ext uri="{FF2B5EF4-FFF2-40B4-BE49-F238E27FC236}">
              <a16:creationId xmlns:a16="http://schemas.microsoft.com/office/drawing/2014/main" id="{31FC297C-E347-4FBC-BCE6-618D2F6E57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864" y="173183"/>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1647949</xdr:colOff>
      <xdr:row>0</xdr:row>
      <xdr:rowOff>179987</xdr:rowOff>
    </xdr:from>
    <xdr:ext cx="1574006" cy="619125"/>
    <xdr:pic>
      <xdr:nvPicPr>
        <xdr:cNvPr id="5" name="Grafik 8" descr="SNB_LOGO_46_RGB.jpg">
          <a:extLst>
            <a:ext uri="{FF2B5EF4-FFF2-40B4-BE49-F238E27FC236}">
              <a16:creationId xmlns:a16="http://schemas.microsoft.com/office/drawing/2014/main" id="{2C46C090-E410-44D4-9484-9A9C6E5FA97C}"/>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73085" y="179987"/>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9"/>
  <sheetViews>
    <sheetView workbookViewId="0">
      <selection activeCell="D51" sqref="D51"/>
    </sheetView>
  </sheetViews>
  <sheetFormatPr defaultColWidth="11.42578125" defaultRowHeight="14.25" x14ac:dyDescent="0.2"/>
  <cols>
    <col min="1" max="1" width="5.85546875" style="1" customWidth="1"/>
    <col min="2" max="2" width="13.5703125" style="1" customWidth="1"/>
    <col min="3" max="3" width="11.7109375" style="1" customWidth="1"/>
    <col min="4" max="4" width="16" style="1" customWidth="1"/>
    <col min="5" max="5" width="13.42578125" style="1" customWidth="1"/>
    <col min="6" max="6" width="12" style="1" customWidth="1"/>
    <col min="7" max="7" width="12.28515625" style="1" customWidth="1"/>
    <col min="8" max="8" width="14.28515625" style="1" customWidth="1"/>
    <col min="9" max="9" width="8.42578125" style="1" customWidth="1"/>
    <col min="10" max="16384" width="11.42578125" style="1"/>
  </cols>
  <sheetData>
    <row r="1" spans="1:10" ht="21.75" customHeight="1" x14ac:dyDescent="0.2">
      <c r="B1" s="2"/>
      <c r="G1" s="3" t="s">
        <v>0</v>
      </c>
      <c r="H1" s="4" t="s">
        <v>1</v>
      </c>
    </row>
    <row r="2" spans="1:10" ht="15" x14ac:dyDescent="0.25">
      <c r="B2" s="2"/>
      <c r="G2" s="3" t="s">
        <v>2</v>
      </c>
      <c r="H2" s="159" t="s">
        <v>164</v>
      </c>
    </row>
    <row r="3" spans="1:10" ht="21" customHeight="1" x14ac:dyDescent="0.2">
      <c r="B3"/>
      <c r="G3" s="3" t="s">
        <v>3</v>
      </c>
      <c r="H3" s="5" t="s">
        <v>4</v>
      </c>
      <c r="J3" s="6" t="s">
        <v>5</v>
      </c>
    </row>
    <row r="4" spans="1:10" ht="22.5" customHeight="1" x14ac:dyDescent="0.2">
      <c r="B4" s="7"/>
      <c r="G4" s="3" t="s">
        <v>6</v>
      </c>
      <c r="H4" s="8" t="s">
        <v>7</v>
      </c>
    </row>
    <row r="5" spans="1:10" ht="22.5" customHeight="1" x14ac:dyDescent="0.2">
      <c r="B5" s="1" t="s">
        <v>359</v>
      </c>
      <c r="G5" s="3" t="s">
        <v>8</v>
      </c>
      <c r="H5" s="9"/>
    </row>
    <row r="6" spans="1:10" ht="27" customHeight="1" x14ac:dyDescent="0.25">
      <c r="B6" s="10" t="s">
        <v>9</v>
      </c>
    </row>
    <row r="7" spans="1:10" ht="18" x14ac:dyDescent="0.25">
      <c r="B7" s="11" t="s">
        <v>10</v>
      </c>
    </row>
    <row r="8" spans="1:10" ht="18" customHeight="1" x14ac:dyDescent="0.25">
      <c r="B8" s="159" t="s">
        <v>164</v>
      </c>
    </row>
    <row r="9" spans="1:10" x14ac:dyDescent="0.2">
      <c r="B9" t="s">
        <v>363</v>
      </c>
    </row>
    <row r="10" spans="1:10" ht="18" customHeight="1" x14ac:dyDescent="0.2">
      <c r="A10" s="12"/>
      <c r="B10" s="13"/>
      <c r="C10" s="13"/>
      <c r="D10" s="14" t="s">
        <v>11</v>
      </c>
      <c r="E10" s="15"/>
      <c r="F10" s="15"/>
      <c r="G10" s="15"/>
      <c r="H10" s="13"/>
    </row>
    <row r="11" spans="1:10" x14ac:dyDescent="0.2">
      <c r="A11" s="12"/>
      <c r="B11" s="16" t="s">
        <v>12</v>
      </c>
      <c r="C11" s="13"/>
      <c r="D11" s="467"/>
      <c r="E11" s="467"/>
      <c r="F11" s="467"/>
      <c r="G11" s="467"/>
      <c r="H11" s="13"/>
    </row>
    <row r="12" spans="1:10" x14ac:dyDescent="0.2">
      <c r="A12" s="12"/>
      <c r="B12" s="16" t="s">
        <v>13</v>
      </c>
      <c r="C12" s="13"/>
      <c r="D12" s="467"/>
      <c r="E12" s="467"/>
      <c r="F12" s="467"/>
      <c r="G12" s="467"/>
      <c r="H12" s="13"/>
    </row>
    <row r="13" spans="1:10" x14ac:dyDescent="0.2">
      <c r="A13" s="12"/>
      <c r="B13" s="16" t="s">
        <v>14</v>
      </c>
      <c r="C13" s="13"/>
      <c r="D13" s="467"/>
      <c r="E13" s="467"/>
      <c r="F13" s="467"/>
      <c r="G13" s="467"/>
      <c r="H13" s="13"/>
    </row>
    <row r="14" spans="1:10" x14ac:dyDescent="0.2">
      <c r="A14" s="12"/>
      <c r="B14" s="16" t="s">
        <v>15</v>
      </c>
      <c r="C14" s="13"/>
      <c r="D14" s="467"/>
      <c r="E14" s="467"/>
      <c r="F14" s="467"/>
      <c r="G14" s="467"/>
      <c r="H14" s="13"/>
    </row>
    <row r="15" spans="1:10" x14ac:dyDescent="0.2">
      <c r="A15" s="12"/>
      <c r="B15" s="16" t="s">
        <v>16</v>
      </c>
      <c r="C15" s="13"/>
      <c r="D15" s="467"/>
      <c r="E15" s="467"/>
      <c r="F15" s="467"/>
      <c r="G15" s="467"/>
      <c r="H15" s="13"/>
    </row>
    <row r="16" spans="1:10" x14ac:dyDescent="0.2">
      <c r="A16" s="12"/>
      <c r="B16" s="16" t="s">
        <v>17</v>
      </c>
      <c r="C16" s="13"/>
      <c r="D16" s="467"/>
      <c r="E16" s="467"/>
      <c r="F16" s="467"/>
      <c r="G16" s="467"/>
      <c r="H16" s="13"/>
    </row>
    <row r="17" spans="1:16" hidden="1" x14ac:dyDescent="0.2">
      <c r="A17" s="12"/>
      <c r="B17" s="16"/>
      <c r="C17" s="13"/>
      <c r="D17" s="467"/>
      <c r="E17" s="467"/>
      <c r="F17" s="467"/>
      <c r="G17" s="467"/>
      <c r="H17" s="13"/>
    </row>
    <row r="18" spans="1:16" x14ac:dyDescent="0.2">
      <c r="A18" s="12"/>
      <c r="B18" s="16" t="s">
        <v>18</v>
      </c>
      <c r="C18" s="13"/>
      <c r="D18" s="467"/>
      <c r="E18" s="467"/>
      <c r="F18" s="467"/>
      <c r="G18" s="467"/>
      <c r="H18" s="13"/>
    </row>
    <row r="19" spans="1:16" x14ac:dyDescent="0.2">
      <c r="A19" s="12"/>
      <c r="B19" s="16"/>
      <c r="C19" s="13"/>
      <c r="D19" s="17"/>
      <c r="E19" s="17"/>
      <c r="F19" s="17"/>
      <c r="G19" s="17"/>
      <c r="H19" s="13"/>
    </row>
    <row r="20" spans="1:16" x14ac:dyDescent="0.2">
      <c r="B20" s="18" t="s">
        <v>19</v>
      </c>
      <c r="C20" s="19"/>
      <c r="D20" s="20" t="s">
        <v>20</v>
      </c>
      <c r="E20" s="20"/>
      <c r="F20" s="19"/>
      <c r="G20" s="21"/>
      <c r="H20" s="19"/>
    </row>
    <row r="21" spans="1:16" x14ac:dyDescent="0.2">
      <c r="B21" s="22"/>
      <c r="C21" s="22"/>
      <c r="D21" s="22"/>
      <c r="E21" s="22"/>
      <c r="F21" s="22"/>
      <c r="G21" s="22"/>
      <c r="H21" s="22"/>
    </row>
    <row r="22" spans="1:16" x14ac:dyDescent="0.2">
      <c r="B22" s="23" t="s">
        <v>21</v>
      </c>
      <c r="C22" s="23"/>
      <c r="D22" s="24">
        <f>P_CRIRB_01.MELD!D96</f>
        <v>0</v>
      </c>
      <c r="E22" s="24"/>
      <c r="F22" s="23"/>
      <c r="G22" s="23"/>
      <c r="H22" s="25"/>
    </row>
    <row r="23" spans="1:16" x14ac:dyDescent="0.2">
      <c r="B23" s="23" t="s">
        <v>22</v>
      </c>
      <c r="C23" s="23"/>
      <c r="D23" s="24">
        <v>0</v>
      </c>
      <c r="E23" s="24"/>
      <c r="F23" s="23"/>
      <c r="G23" s="23"/>
      <c r="H23" s="25"/>
    </row>
    <row r="24" spans="1:16" x14ac:dyDescent="0.2">
      <c r="B24" s="23" t="s">
        <v>23</v>
      </c>
      <c r="C24" s="23"/>
      <c r="D24" s="24">
        <v>0</v>
      </c>
      <c r="E24" s="24"/>
      <c r="F24" s="23"/>
      <c r="G24" s="23"/>
      <c r="H24" s="25"/>
    </row>
    <row r="25" spans="1:16" x14ac:dyDescent="0.2">
      <c r="B25" s="23" t="s">
        <v>24</v>
      </c>
      <c r="C25" s="23"/>
      <c r="D25" s="24">
        <v>0</v>
      </c>
      <c r="E25" s="24"/>
      <c r="F25" s="23"/>
      <c r="G25" s="23"/>
      <c r="H25" s="25"/>
      <c r="J25" s="26"/>
      <c r="P25" s="27"/>
    </row>
    <row r="26" spans="1:16" x14ac:dyDescent="0.2">
      <c r="B26" s="28" t="s">
        <v>25</v>
      </c>
      <c r="C26" s="23"/>
      <c r="D26" s="29">
        <v>0</v>
      </c>
      <c r="E26" s="24"/>
      <c r="F26" s="23"/>
      <c r="G26" s="23"/>
      <c r="H26" s="25"/>
      <c r="J26" s="26"/>
      <c r="P26" s="27"/>
    </row>
    <row r="27" spans="1:16" x14ac:dyDescent="0.2">
      <c r="B27" s="23" t="s">
        <v>26</v>
      </c>
      <c r="C27" s="23"/>
      <c r="D27" s="29">
        <v>0</v>
      </c>
      <c r="E27" s="24"/>
      <c r="F27" s="23"/>
      <c r="G27" s="23"/>
      <c r="H27" s="25"/>
      <c r="J27" s="26"/>
      <c r="P27" s="27"/>
    </row>
    <row r="28" spans="1:16" x14ac:dyDescent="0.2">
      <c r="B28" s="23" t="s">
        <v>27</v>
      </c>
      <c r="C28" s="23"/>
      <c r="D28" s="29">
        <v>0</v>
      </c>
      <c r="E28" s="24"/>
      <c r="F28" s="23"/>
      <c r="G28" s="23"/>
      <c r="H28" s="25"/>
      <c r="J28" s="26"/>
      <c r="P28" s="27"/>
    </row>
    <row r="29" spans="1:16" x14ac:dyDescent="0.2">
      <c r="B29" s="23" t="s">
        <v>28</v>
      </c>
      <c r="C29" s="23"/>
      <c r="D29" s="29">
        <v>0</v>
      </c>
      <c r="E29" s="24"/>
      <c r="F29" s="23"/>
      <c r="G29" s="23"/>
      <c r="H29" s="25"/>
      <c r="J29" s="26"/>
      <c r="P29" s="27"/>
    </row>
    <row r="30" spans="1:16" ht="6" customHeight="1" x14ac:dyDescent="0.2">
      <c r="B30" s="23"/>
      <c r="C30" s="23"/>
      <c r="D30" s="23"/>
      <c r="E30" s="24"/>
      <c r="F30" s="23"/>
      <c r="G30" s="23"/>
      <c r="H30" s="25"/>
      <c r="J30" s="26"/>
      <c r="P30" s="27"/>
    </row>
    <row r="31" spans="1:16" x14ac:dyDescent="0.2">
      <c r="B31" s="30" t="str">
        <f>IF(D31&gt;0,"Data with errors","")</f>
        <v/>
      </c>
      <c r="C31" s="31"/>
      <c r="D31" s="32">
        <f>SUM(D22:D30)</f>
        <v>0</v>
      </c>
      <c r="E31" s="32"/>
      <c r="F31" s="31"/>
      <c r="G31" s="31"/>
      <c r="H31" s="33"/>
    </row>
    <row r="32" spans="1:16" ht="27.95" customHeight="1" x14ac:dyDescent="0.2">
      <c r="B32" s="34" t="s">
        <v>29</v>
      </c>
      <c r="C32" s="2"/>
      <c r="D32" s="35"/>
      <c r="E32" s="2"/>
      <c r="F32" s="2"/>
      <c r="G32" s="2"/>
    </row>
    <row r="33" spans="2:11" x14ac:dyDescent="0.2">
      <c r="B33" s="34" t="s">
        <v>30</v>
      </c>
      <c r="C33" s="2"/>
      <c r="D33" s="2"/>
      <c r="E33" s="2"/>
      <c r="F33" s="2"/>
      <c r="G33" s="2"/>
    </row>
    <row r="34" spans="2:11" ht="21" customHeight="1" x14ac:dyDescent="0.25">
      <c r="B34" t="s">
        <v>357</v>
      </c>
      <c r="C34" s="2"/>
      <c r="D34" s="2"/>
      <c r="G34" s="2"/>
      <c r="K34" s="36"/>
    </row>
    <row r="35" spans="2:11" x14ac:dyDescent="0.2">
      <c r="B35" t="s">
        <v>358</v>
      </c>
    </row>
    <row r="36" spans="2:11" ht="21" customHeight="1" x14ac:dyDescent="0.2">
      <c r="B36" t="s">
        <v>31</v>
      </c>
    </row>
    <row r="37" spans="2:11" x14ac:dyDescent="0.2">
      <c r="B37" s="468" t="str">
        <f>"the following details: your code ("&amp;H3&amp;"), survey ("&amp;H1&amp;") and reporting date ("&amp;IF(ISTEXT(H4),H4,DAY(H4)&amp;"."&amp;MONTH(H4)&amp;"."&amp;YEAR(H4))&amp;")."</f>
        <v>the following details: your code (XXXXXX), survey (P_Basel3) and reporting date (DD.MM.YYYY).</v>
      </c>
      <c r="C37" s="468"/>
      <c r="D37" s="468"/>
      <c r="E37" s="468"/>
      <c r="F37" s="468"/>
      <c r="G37" s="468"/>
      <c r="H37" s="468"/>
    </row>
    <row r="38" spans="2:11" ht="15" customHeight="1" x14ac:dyDescent="0.2">
      <c r="B38" s="37"/>
      <c r="C38" s="38"/>
      <c r="D38" s="38"/>
      <c r="E38" s="38"/>
      <c r="F38" s="38"/>
      <c r="G38" s="38"/>
      <c r="H38" s="38"/>
    </row>
    <row r="39" spans="2:11" ht="21" customHeight="1" x14ac:dyDescent="0.2"/>
    <row r="40" spans="2:11" ht="15" customHeight="1" x14ac:dyDescent="0.2">
      <c r="B40" s="39" t="s">
        <v>40</v>
      </c>
      <c r="C40" s="45"/>
      <c r="D40" s="45"/>
      <c r="E40" s="45"/>
      <c r="F40" s="45"/>
      <c r="G40" s="45"/>
      <c r="H40" s="42" t="s">
        <v>41</v>
      </c>
    </row>
    <row r="41" spans="2:11" ht="15" customHeight="1" x14ac:dyDescent="0.2">
      <c r="B41" s="39" t="s">
        <v>42</v>
      </c>
      <c r="C41" s="45"/>
      <c r="D41" s="45"/>
      <c r="E41" s="45"/>
      <c r="F41" s="45"/>
      <c r="G41" s="45"/>
      <c r="H41" s="42" t="s">
        <v>43</v>
      </c>
      <c r="K41" s="2"/>
    </row>
    <row r="42" spans="2:11" ht="15" customHeight="1" x14ac:dyDescent="0.2">
      <c r="B42" s="39" t="s">
        <v>44</v>
      </c>
      <c r="C42" s="45"/>
      <c r="D42" s="45"/>
      <c r="E42" s="40"/>
      <c r="F42" s="41" t="s">
        <v>33</v>
      </c>
      <c r="G42" s="40"/>
      <c r="H42" s="42" t="s">
        <v>356</v>
      </c>
      <c r="K42" s="2"/>
    </row>
    <row r="43" spans="2:11" ht="15" customHeight="1" x14ac:dyDescent="0.2">
      <c r="B43" s="39" t="s">
        <v>45</v>
      </c>
      <c r="C43" s="45"/>
      <c r="D43" s="45"/>
      <c r="E43" s="40"/>
      <c r="F43" s="43" t="s">
        <v>35</v>
      </c>
      <c r="G43" s="40"/>
      <c r="H43" s="44" t="s">
        <v>356</v>
      </c>
    </row>
    <row r="44" spans="2:11" ht="23.1" customHeight="1" x14ac:dyDescent="0.2">
      <c r="C44" s="40"/>
      <c r="D44" s="40"/>
      <c r="E44" s="40"/>
      <c r="F44" s="43" t="s">
        <v>37</v>
      </c>
      <c r="G44" s="40"/>
      <c r="H44" s="43" t="str">
        <f>H3&amp;" "&amp;""&amp;H1&amp;" "&amp;IF(ISTEXT(H4),H4,DAY(H4)&amp;"."&amp;MONTH(H4)&amp;"."&amp;YEAR(H4))</f>
        <v>XXXXXX P_Basel3 DD.MM.YYYY</v>
      </c>
    </row>
    <row r="45" spans="2:11" ht="15" customHeight="1" x14ac:dyDescent="0.2">
      <c r="B45" s="39" t="s">
        <v>32</v>
      </c>
      <c r="C45" s="40"/>
      <c r="D45" s="40"/>
    </row>
    <row r="46" spans="2:11" ht="15" customHeight="1" x14ac:dyDescent="0.2">
      <c r="B46" s="39" t="s">
        <v>34</v>
      </c>
      <c r="C46" s="40"/>
      <c r="D46" s="40"/>
    </row>
    <row r="47" spans="2:11" ht="15" customHeight="1" x14ac:dyDescent="0.2">
      <c r="B47" s="39" t="s">
        <v>36</v>
      </c>
      <c r="C47" s="40"/>
      <c r="D47" s="40"/>
      <c r="E47" s="40"/>
    </row>
    <row r="48" spans="2:11" ht="12.95" customHeight="1" x14ac:dyDescent="0.2">
      <c r="B48" s="39" t="s">
        <v>38</v>
      </c>
      <c r="C48" s="40"/>
      <c r="D48" s="40"/>
      <c r="E48" s="40"/>
    </row>
    <row r="49" spans="2:2" x14ac:dyDescent="0.2">
      <c r="B49" s="39" t="s">
        <v>39</v>
      </c>
    </row>
  </sheetData>
  <mergeCells count="9">
    <mergeCell ref="D17:G17"/>
    <mergeCell ref="D18:G18"/>
    <mergeCell ref="B37:H37"/>
    <mergeCell ref="D11:G11"/>
    <mergeCell ref="D12:G12"/>
    <mergeCell ref="D13:G13"/>
    <mergeCell ref="D14:G14"/>
    <mergeCell ref="D15:G15"/>
    <mergeCell ref="D16:G16"/>
  </mergeCells>
  <conditionalFormatting sqref="B20:H20">
    <cfRule type="expression" dxfId="5" priority="2" stopIfTrue="1">
      <formula>$D31&gt;0</formula>
    </cfRule>
  </conditionalFormatting>
  <conditionalFormatting sqref="D31:E31">
    <cfRule type="cellIs" dxfId="4" priority="1" stopIfTrue="1" operator="greaterThan">
      <formula>0</formula>
    </cfRule>
  </conditionalFormatting>
  <dataValidations count="1">
    <dataValidation type="list" allowBlank="1" showInputMessage="1" showErrorMessage="1" sqref="H5" xr:uid="{00000000-0002-0000-0000-000000000000}">
      <formula1>"Correction,Test"</formula1>
    </dataValidation>
  </dataValidations>
  <pageMargins left="0.59055118110236227" right="0.39370078740157483" top="0.78740157480314965" bottom="0.78740157480314965" header="0.31496062992125984" footer="0.31496062992125984"/>
  <pageSetup paperSize="9" scale="80" orientation="portrait" r:id="rId1"/>
  <headerFooter>
    <oddFooter>&amp;L&amp;D - &amp;T</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K107"/>
  <sheetViews>
    <sheetView zoomScale="85" zoomScaleNormal="85" workbookViewId="0">
      <selection activeCell="H4" sqref="H4"/>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360</v>
      </c>
      <c r="N1" s="46"/>
      <c r="R1" s="404" t="s">
        <v>341</v>
      </c>
      <c r="S1" s="404"/>
      <c r="T1" s="404"/>
      <c r="U1" s="404"/>
      <c r="V1" s="48" t="s">
        <v>47</v>
      </c>
      <c r="W1" s="49" t="str">
        <f>M1</f>
        <v>P_CRIRB_09</v>
      </c>
      <c r="X1" s="46"/>
      <c r="Y1" s="404" t="s">
        <v>341</v>
      </c>
      <c r="Z1" s="410"/>
      <c r="AA1" s="410"/>
      <c r="AB1" s="410"/>
      <c r="AC1" s="48" t="s">
        <v>47</v>
      </c>
      <c r="AD1" s="49" t="str">
        <f>M1</f>
        <v>P_CRIRB_09</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54" t="s">
        <v>158</v>
      </c>
      <c r="F4" s="54"/>
      <c r="G4" s="54"/>
      <c r="H4" s="203"/>
      <c r="I4" s="203"/>
      <c r="J4" s="203"/>
      <c r="K4" s="50"/>
      <c r="M4" s="55"/>
      <c r="N4"/>
      <c r="R4" s="54" t="s">
        <v>158</v>
      </c>
      <c r="S4" s="50"/>
      <c r="T4" s="50"/>
      <c r="U4" s="50"/>
      <c r="W4" s="55"/>
      <c r="X4" s="203"/>
      <c r="Y4" s="209" t="s">
        <v>158</v>
      </c>
      <c r="Z4" s="203"/>
      <c r="AA4" s="203"/>
      <c r="AB4" s="20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74"/>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IF(MIN(N75:AD75)&lt;0,"ERROR","OK")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ht="15" customHeight="1" x14ac:dyDescent="0.2">
      <c r="A87"/>
      <c r="B87" s="145" t="str">
        <f>"Version: "&amp;D94</f>
        <v>Version: 2.00.E1</v>
      </c>
      <c r="C87"/>
      <c r="D87"/>
      <c r="E87"/>
      <c r="F87"/>
      <c r="G87"/>
      <c r="H87"/>
      <c r="I87"/>
      <c r="J87"/>
      <c r="K87"/>
      <c r="L87"/>
      <c r="M87"/>
      <c r="N87"/>
      <c r="O87"/>
      <c r="P87"/>
      <c r="Q87"/>
      <c r="R87"/>
      <c r="S87"/>
      <c r="T87"/>
      <c r="W87" s="250"/>
      <c r="X87" s="253"/>
      <c r="Y87" s="253"/>
      <c r="Z87" s="253"/>
      <c r="AA87" s="253"/>
      <c r="AB87" s="253"/>
      <c r="AC87"/>
      <c r="AD87"/>
      <c r="AE87" s="146" t="s">
        <v>148</v>
      </c>
      <c r="AF87" s="439"/>
      <c r="AH87" s="252"/>
      <c r="AI87" s="252"/>
    </row>
    <row r="88" spans="1:36" ht="21" customHeight="1" x14ac:dyDescent="0.2">
      <c r="A88" s="147" t="s">
        <v>149</v>
      </c>
      <c r="B88" s="34" t="s">
        <v>150</v>
      </c>
      <c r="C88"/>
      <c r="D88"/>
      <c r="E88"/>
      <c r="F88"/>
      <c r="G88"/>
      <c r="H88"/>
      <c r="I88"/>
      <c r="J88"/>
      <c r="K88"/>
      <c r="L88"/>
      <c r="M88"/>
      <c r="N88"/>
      <c r="O88"/>
      <c r="P88"/>
      <c r="Q88"/>
      <c r="R88"/>
      <c r="S88"/>
      <c r="T88"/>
      <c r="W88" s="250"/>
      <c r="X88" s="253"/>
      <c r="Y88" s="253"/>
      <c r="Z88" s="253"/>
      <c r="AA88" s="253"/>
      <c r="AB88" s="253"/>
      <c r="AC88"/>
      <c r="AD88"/>
      <c r="AE88" s="46"/>
      <c r="AF88" s="439"/>
      <c r="AH88" s="252"/>
      <c r="AI88" s="252"/>
      <c r="AJ88" s="252"/>
    </row>
    <row r="89" spans="1:36" ht="15" customHeight="1" x14ac:dyDescent="0.2">
      <c r="B89" s="34" t="s">
        <v>151</v>
      </c>
      <c r="T89" s="250"/>
      <c r="U89" s="250"/>
      <c r="V89" s="250"/>
      <c r="W89" s="250"/>
      <c r="X89" s="250"/>
      <c r="Y89" s="250"/>
      <c r="Z89" s="250"/>
      <c r="AA89" s="250"/>
      <c r="AB89" s="252"/>
      <c r="AE89" s="46"/>
      <c r="AF89" s="252"/>
    </row>
    <row r="90" spans="1:36" ht="20.100000000000001" customHeight="1" x14ac:dyDescent="0.2">
      <c r="T90" s="250"/>
      <c r="U90" s="250"/>
      <c r="V90" s="250"/>
      <c r="W90" s="250"/>
      <c r="X90" s="250"/>
      <c r="Y90" s="250"/>
      <c r="Z90" s="250"/>
      <c r="AE90" s="46"/>
      <c r="AF90" s="252"/>
    </row>
    <row r="91" spans="1:36" ht="15" customHeight="1" x14ac:dyDescent="0.2">
      <c r="B91" s="63"/>
      <c r="C91" s="148" t="s">
        <v>152</v>
      </c>
      <c r="D91" s="149" t="str">
        <f>AD2</f>
        <v>XXXXXX</v>
      </c>
      <c r="T91" s="250"/>
      <c r="U91" s="250"/>
      <c r="V91" s="250"/>
      <c r="W91" s="250"/>
      <c r="X91" s="250"/>
      <c r="Y91" s="250"/>
      <c r="Z91" s="250"/>
      <c r="AE91" s="46"/>
      <c r="AF91" s="252"/>
    </row>
    <row r="92" spans="1:36" ht="15" customHeight="1" x14ac:dyDescent="0.2">
      <c r="B92" s="70"/>
      <c r="D92" s="150" t="str">
        <f>AD1</f>
        <v>P_CRIRB_09</v>
      </c>
      <c r="T92" s="250"/>
      <c r="U92" s="250"/>
      <c r="V92" s="250"/>
      <c r="W92" s="250"/>
      <c r="X92" s="250"/>
      <c r="Y92" s="250"/>
      <c r="Z92" s="250"/>
      <c r="AE92" s="46"/>
      <c r="AF92" s="252"/>
    </row>
    <row r="93" spans="1:36" ht="15" customHeight="1" x14ac:dyDescent="0.2">
      <c r="B93" s="70"/>
      <c r="D93" s="151" t="str">
        <f>AD3</f>
        <v>DD.MM.YYYY</v>
      </c>
      <c r="T93" s="250"/>
      <c r="U93" s="250"/>
      <c r="V93" s="250"/>
      <c r="W93" s="250"/>
      <c r="X93" s="250"/>
      <c r="Y93" s="250"/>
      <c r="Z93" s="250"/>
      <c r="AE93" s="46"/>
      <c r="AF93" s="252"/>
    </row>
    <row r="94" spans="1:36" ht="15" customHeight="1" x14ac:dyDescent="0.2">
      <c r="B94" s="152"/>
      <c r="D94" s="153" t="s">
        <v>153</v>
      </c>
      <c r="T94" s="250"/>
      <c r="U94" s="250"/>
      <c r="V94" s="250"/>
      <c r="W94" s="250"/>
      <c r="X94" s="250"/>
      <c r="Y94" s="250"/>
      <c r="Z94" s="250"/>
      <c r="AE94" s="46"/>
      <c r="AF94" s="252"/>
    </row>
    <row r="95" spans="1:36" ht="15" customHeight="1" x14ac:dyDescent="0.2">
      <c r="B95" s="70"/>
      <c r="D95" s="150" t="str">
        <f>D8</f>
        <v>col. 01</v>
      </c>
      <c r="T95" s="250"/>
      <c r="U95" s="250"/>
      <c r="V95" s="250"/>
      <c r="W95" s="250"/>
      <c r="X95" s="250"/>
      <c r="Y95" s="250"/>
      <c r="Z95" s="250"/>
      <c r="AE95" s="46"/>
      <c r="AF95" s="252"/>
    </row>
    <row r="96" spans="1:36" ht="15" customHeight="1" x14ac:dyDescent="0.2">
      <c r="B96" s="77"/>
      <c r="C96" s="57"/>
      <c r="D96" s="154">
        <f>COUNTIF(D100:AA102,"ERROR")+COUNTIF(AD17:AG83,"ERROR")+COUNTIF(E9,"ERROR")</f>
        <v>0</v>
      </c>
      <c r="T96" s="250"/>
      <c r="U96" s="250"/>
      <c r="V96" s="250"/>
      <c r="W96" s="250"/>
      <c r="X96" s="250"/>
      <c r="Y96" s="250"/>
      <c r="Z96" s="250"/>
      <c r="AE96" s="46"/>
      <c r="AF96" s="252"/>
    </row>
    <row r="97" spans="2:32" ht="16.5" customHeight="1" x14ac:dyDescent="0.2">
      <c r="B97" s="46"/>
      <c r="C97" s="155"/>
      <c r="T97" s="250"/>
      <c r="U97" s="250"/>
      <c r="V97" s="250"/>
      <c r="W97" s="250"/>
      <c r="X97" s="250"/>
      <c r="Y97" s="250"/>
      <c r="Z97" s="250"/>
      <c r="AB97" s="46"/>
      <c r="AE97" s="46"/>
      <c r="AF97" s="252"/>
    </row>
    <row r="98" spans="2:32" x14ac:dyDescent="0.2">
      <c r="B98" s="46"/>
      <c r="C98" s="155"/>
      <c r="D98" s="46"/>
      <c r="T98" s="250"/>
      <c r="U98" s="250"/>
      <c r="V98" s="250"/>
      <c r="W98" s="250"/>
      <c r="X98" s="250"/>
      <c r="Y98" s="250"/>
      <c r="Z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159</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156"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55"/>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46"/>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75" t="str">
        <f>IF(ROUND(AD32,0)&lt;=ROUND(AD31,0),"OK","ERROR")</f>
        <v>OK</v>
      </c>
      <c r="AB102" s="46"/>
      <c r="AE102" s="46"/>
      <c r="AF102" s="252"/>
    </row>
    <row r="103" spans="2:32" x14ac:dyDescent="0.2">
      <c r="T103" s="250"/>
      <c r="U103" s="250"/>
      <c r="V103" s="250"/>
      <c r="W103" s="250"/>
      <c r="X103" s="250"/>
      <c r="Y103" s="250"/>
      <c r="Z103" s="250"/>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sheetData>
  <mergeCells count="3">
    <mergeCell ref="J13:L13"/>
    <mergeCell ref="L14:L15"/>
    <mergeCell ref="M14:M15"/>
  </mergeCells>
  <phoneticPr fontId="28" type="noConversion"/>
  <dataValidations count="1">
    <dataValidation type="list" showInputMessage="1" showErrorMessage="1" sqref="D9" xr:uid="{00000000-0002-0000-0600-000000000000}">
      <formula1>"YES,NO"</formula1>
    </dataValidation>
  </dataValidations>
  <pageMargins left="0.39370078740157483" right="0.19685039370078741" top="0.39370078740157483" bottom="0.39370078740157483" header="0.19685039370078741" footer="0"/>
  <pageSetup paperSize="9" scale="54" pageOrder="overThenDown" orientation="portrait" r:id="rId1"/>
  <headerFooter alignWithMargins="0">
    <oddFooter>&amp;L&amp;"Arial,Fett"SNB Confidential&amp;C&amp;D&amp;RPage &amp;P</oddFooter>
  </headerFooter>
  <colBreaks count="2" manualBreakCount="2">
    <brk id="13" max="1048575" man="1"/>
    <brk id="20"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K109"/>
  <sheetViews>
    <sheetView zoomScale="70" zoomScaleNormal="70" workbookViewId="0">
      <selection activeCell="J3" sqref="J3"/>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361</v>
      </c>
      <c r="N1" s="46"/>
      <c r="R1" s="404" t="s">
        <v>341</v>
      </c>
      <c r="S1" s="404"/>
      <c r="T1" s="404"/>
      <c r="U1" s="404"/>
      <c r="V1" s="48" t="s">
        <v>47</v>
      </c>
      <c r="W1" s="49" t="str">
        <f>M1</f>
        <v>P_CRIRB_10</v>
      </c>
      <c r="X1" s="46"/>
      <c r="Y1" s="404" t="s">
        <v>341</v>
      </c>
      <c r="Z1" s="410"/>
      <c r="AA1" s="410"/>
      <c r="AB1" s="410"/>
      <c r="AC1" s="48" t="s">
        <v>47</v>
      </c>
      <c r="AD1" s="49" t="str">
        <f>M1</f>
        <v>P_CRIRB_10</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54" t="s">
        <v>160</v>
      </c>
      <c r="F4" s="54"/>
      <c r="G4" s="54"/>
      <c r="H4" s="203"/>
      <c r="I4" s="203"/>
      <c r="J4" s="203"/>
      <c r="K4" s="50"/>
      <c r="M4" s="55"/>
      <c r="N4"/>
      <c r="R4" s="54" t="s">
        <v>160</v>
      </c>
      <c r="S4" s="50"/>
      <c r="T4" s="50"/>
      <c r="U4" s="50"/>
      <c r="W4" s="55"/>
      <c r="X4" s="203"/>
      <c r="Y4" s="209" t="s">
        <v>160</v>
      </c>
      <c r="Z4" s="203"/>
      <c r="AA4" s="203"/>
      <c r="AB4" s="20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74"/>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IF(MIN(N75:AD75)&lt;0,"ERROR","OK")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ht="15" customHeight="1" x14ac:dyDescent="0.2">
      <c r="A87"/>
      <c r="B87" s="145" t="str">
        <f>"Version: "&amp;D94</f>
        <v>Version: 2.00.E1</v>
      </c>
      <c r="C87"/>
      <c r="D87"/>
      <c r="E87"/>
      <c r="F87"/>
      <c r="G87"/>
      <c r="H87"/>
      <c r="I87"/>
      <c r="J87"/>
      <c r="K87"/>
      <c r="L87"/>
      <c r="M87"/>
      <c r="N87"/>
      <c r="O87"/>
      <c r="P87"/>
      <c r="Q87"/>
      <c r="R87"/>
      <c r="S87"/>
      <c r="T87"/>
      <c r="W87" s="250"/>
      <c r="X87" s="253"/>
      <c r="Y87" s="253"/>
      <c r="Z87" s="253"/>
      <c r="AA87" s="253"/>
      <c r="AB87" s="253"/>
      <c r="AC87"/>
      <c r="AD87"/>
      <c r="AE87" s="146" t="s">
        <v>148</v>
      </c>
      <c r="AF87" s="439"/>
      <c r="AH87" s="252"/>
      <c r="AI87" s="252"/>
    </row>
    <row r="88" spans="1:36" ht="21" customHeight="1" x14ac:dyDescent="0.2">
      <c r="A88" s="147" t="s">
        <v>149</v>
      </c>
      <c r="B88" s="34" t="s">
        <v>150</v>
      </c>
      <c r="C88"/>
      <c r="D88"/>
      <c r="E88"/>
      <c r="F88"/>
      <c r="G88"/>
      <c r="H88"/>
      <c r="I88"/>
      <c r="J88"/>
      <c r="K88"/>
      <c r="L88"/>
      <c r="M88"/>
      <c r="N88"/>
      <c r="O88"/>
      <c r="P88"/>
      <c r="Q88"/>
      <c r="R88"/>
      <c r="S88"/>
      <c r="T88"/>
      <c r="W88" s="250"/>
      <c r="X88" s="253"/>
      <c r="Y88" s="253"/>
      <c r="Z88" s="253"/>
      <c r="AA88" s="253"/>
      <c r="AB88" s="253"/>
      <c r="AC88"/>
      <c r="AD88"/>
      <c r="AE88" s="46"/>
      <c r="AF88" s="439"/>
      <c r="AH88" s="252"/>
      <c r="AI88" s="252"/>
      <c r="AJ88" s="252"/>
    </row>
    <row r="89" spans="1:36" ht="15" customHeight="1" x14ac:dyDescent="0.2">
      <c r="B89" s="34" t="s">
        <v>151</v>
      </c>
      <c r="T89" s="250"/>
      <c r="U89" s="250"/>
      <c r="V89" s="250"/>
      <c r="W89" s="250"/>
      <c r="X89" s="250"/>
      <c r="Y89" s="250"/>
      <c r="Z89" s="250"/>
      <c r="AA89" s="250"/>
      <c r="AB89" s="252"/>
      <c r="AE89" s="46"/>
      <c r="AF89" s="252"/>
    </row>
    <row r="90" spans="1:36" ht="20.100000000000001" customHeight="1" x14ac:dyDescent="0.2">
      <c r="T90" s="250"/>
      <c r="U90" s="250"/>
      <c r="V90" s="250"/>
      <c r="W90" s="250"/>
      <c r="X90" s="250"/>
      <c r="Y90" s="250"/>
      <c r="Z90" s="250"/>
      <c r="AE90" s="46"/>
      <c r="AF90" s="252"/>
    </row>
    <row r="91" spans="1:36" ht="15" customHeight="1" x14ac:dyDescent="0.2">
      <c r="B91" s="63"/>
      <c r="C91" s="148" t="s">
        <v>152</v>
      </c>
      <c r="D91" s="149" t="str">
        <f>AD2</f>
        <v>XXXXXX</v>
      </c>
      <c r="T91" s="250"/>
      <c r="U91" s="250"/>
      <c r="V91" s="250"/>
      <c r="W91" s="250"/>
      <c r="X91" s="250"/>
      <c r="Y91" s="250"/>
      <c r="Z91" s="250"/>
      <c r="AE91" s="46"/>
      <c r="AF91" s="252"/>
    </row>
    <row r="92" spans="1:36" ht="15" customHeight="1" x14ac:dyDescent="0.2">
      <c r="B92" s="70"/>
      <c r="D92" s="150" t="str">
        <f>AD1</f>
        <v>P_CRIRB_10</v>
      </c>
      <c r="T92" s="250"/>
      <c r="U92" s="250"/>
      <c r="V92" s="250"/>
      <c r="W92" s="250"/>
      <c r="X92" s="250"/>
      <c r="Y92" s="250"/>
      <c r="Z92" s="250"/>
      <c r="AE92" s="46"/>
      <c r="AF92" s="252"/>
    </row>
    <row r="93" spans="1:36" ht="15" customHeight="1" x14ac:dyDescent="0.2">
      <c r="B93" s="70"/>
      <c r="D93" s="151" t="str">
        <f>AD3</f>
        <v>DD.MM.YYYY</v>
      </c>
      <c r="T93" s="250"/>
      <c r="U93" s="250"/>
      <c r="V93" s="250"/>
      <c r="W93" s="250"/>
      <c r="X93" s="250"/>
      <c r="Y93" s="250"/>
      <c r="Z93" s="250"/>
      <c r="AE93" s="46"/>
      <c r="AF93" s="252"/>
    </row>
    <row r="94" spans="1:36" ht="15" customHeight="1" x14ac:dyDescent="0.2">
      <c r="B94" s="152"/>
      <c r="D94" s="153" t="s">
        <v>153</v>
      </c>
      <c r="T94" s="250"/>
      <c r="U94" s="250"/>
      <c r="V94" s="250"/>
      <c r="W94" s="250"/>
      <c r="X94" s="250"/>
      <c r="Y94" s="250"/>
      <c r="Z94" s="250"/>
      <c r="AE94" s="46"/>
      <c r="AF94" s="252"/>
    </row>
    <row r="95" spans="1:36" ht="15" customHeight="1" x14ac:dyDescent="0.2">
      <c r="B95" s="70"/>
      <c r="D95" s="150" t="str">
        <f>D8</f>
        <v>col. 01</v>
      </c>
      <c r="T95" s="250"/>
      <c r="U95" s="250"/>
      <c r="V95" s="250"/>
      <c r="W95" s="250"/>
      <c r="X95" s="250"/>
      <c r="Y95" s="250"/>
      <c r="Z95" s="250"/>
      <c r="AE95" s="46"/>
      <c r="AF95" s="252"/>
    </row>
    <row r="96" spans="1:36" ht="15" customHeight="1" x14ac:dyDescent="0.2">
      <c r="B96" s="77"/>
      <c r="C96" s="57"/>
      <c r="D96" s="154">
        <f>COUNTIF(D100:AA102,"ERROR")+COUNTIF(AD17:AG83,"ERROR")+COUNTIF(E9,"ERROR")</f>
        <v>0</v>
      </c>
      <c r="T96" s="250"/>
      <c r="U96" s="250"/>
      <c r="V96" s="250"/>
      <c r="W96" s="250"/>
      <c r="X96" s="250"/>
      <c r="Y96" s="250"/>
      <c r="Z96" s="250"/>
      <c r="AE96" s="46"/>
      <c r="AF96" s="252"/>
    </row>
    <row r="97" spans="2:32" ht="16.5" customHeight="1" x14ac:dyDescent="0.2">
      <c r="B97" s="46"/>
      <c r="C97" s="155"/>
      <c r="T97" s="250"/>
      <c r="U97" s="250"/>
      <c r="V97" s="250"/>
      <c r="W97" s="250"/>
      <c r="X97" s="250"/>
      <c r="Y97" s="250"/>
      <c r="Z97" s="250"/>
      <c r="AB97" s="46"/>
      <c r="AE97" s="46"/>
      <c r="AF97" s="252"/>
    </row>
    <row r="98" spans="2:32" x14ac:dyDescent="0.2">
      <c r="B98" s="46"/>
      <c r="C98" s="155"/>
      <c r="D98" s="46"/>
      <c r="T98" s="250"/>
      <c r="U98" s="250"/>
      <c r="V98" s="250"/>
      <c r="W98" s="250"/>
      <c r="X98" s="250"/>
      <c r="Y98" s="250"/>
      <c r="Z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111</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156"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55"/>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46"/>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75" t="str">
        <f>IF(ROUND(AD32,0)&lt;=ROUND(AD31,0),"OK","ERROR")</f>
        <v>OK</v>
      </c>
      <c r="AB102" s="46"/>
      <c r="AE102" s="46"/>
      <c r="AF102" s="252"/>
    </row>
    <row r="103" spans="2:32" x14ac:dyDescent="0.2">
      <c r="T103" s="250"/>
      <c r="U103" s="250"/>
      <c r="V103" s="250"/>
      <c r="W103" s="250"/>
      <c r="X103" s="250"/>
      <c r="Y103" s="250"/>
      <c r="Z103" s="250"/>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row r="108" spans="2:32" x14ac:dyDescent="0.2">
      <c r="T108" s="250"/>
      <c r="U108" s="250"/>
      <c r="V108" s="250"/>
      <c r="W108" s="250"/>
      <c r="X108" s="250"/>
      <c r="Y108" s="250"/>
      <c r="Z108" s="250"/>
    </row>
    <row r="109" spans="2:32" x14ac:dyDescent="0.2">
      <c r="T109" s="250"/>
      <c r="U109" s="250"/>
      <c r="V109" s="250"/>
      <c r="W109" s="250"/>
      <c r="X109" s="250"/>
      <c r="Y109" s="250"/>
      <c r="Z109" s="250"/>
    </row>
  </sheetData>
  <mergeCells count="3">
    <mergeCell ref="J13:L13"/>
    <mergeCell ref="L14:L15"/>
    <mergeCell ref="M14:M15"/>
  </mergeCells>
  <phoneticPr fontId="28" type="noConversion"/>
  <dataValidations count="1">
    <dataValidation type="list" showInputMessage="1" showErrorMessage="1" sqref="D9" xr:uid="{00000000-0002-0000-0700-000000000000}">
      <formula1>"YES,NO"</formula1>
    </dataValidation>
  </dataValidations>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2" manualBreakCount="2">
    <brk id="13" max="1048575" man="1"/>
    <brk id="20" min="16" max="84"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K108"/>
  <sheetViews>
    <sheetView zoomScale="70" zoomScaleNormal="70" workbookViewId="0">
      <selection activeCell="I4" sqref="I4"/>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362</v>
      </c>
      <c r="N1" s="46"/>
      <c r="R1" s="404" t="s">
        <v>341</v>
      </c>
      <c r="S1" s="404"/>
      <c r="T1" s="404"/>
      <c r="U1" s="404"/>
      <c r="V1" s="48" t="s">
        <v>47</v>
      </c>
      <c r="W1" s="49" t="str">
        <f>M1</f>
        <v>P_CRIRB_11</v>
      </c>
      <c r="X1" s="46"/>
      <c r="Y1" s="404" t="s">
        <v>341</v>
      </c>
      <c r="Z1" s="410"/>
      <c r="AA1" s="410"/>
      <c r="AB1" s="410"/>
      <c r="AC1" s="48" t="s">
        <v>47</v>
      </c>
      <c r="AD1" s="49" t="str">
        <f>M1</f>
        <v>P_CRIRB_11</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54" t="s">
        <v>161</v>
      </c>
      <c r="F4" s="54"/>
      <c r="G4" s="54"/>
      <c r="H4" s="203"/>
      <c r="I4" s="203"/>
      <c r="J4" s="203"/>
      <c r="K4" s="50"/>
      <c r="M4" s="55"/>
      <c r="N4"/>
      <c r="R4" s="54" t="s">
        <v>161</v>
      </c>
      <c r="S4" s="50"/>
      <c r="T4" s="50"/>
      <c r="U4" s="50"/>
      <c r="W4" s="55"/>
      <c r="X4" s="203"/>
      <c r="Y4" s="209" t="s">
        <v>161</v>
      </c>
      <c r="Z4" s="203"/>
      <c r="AA4" s="203"/>
      <c r="AB4" s="20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74"/>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162</v>
      </c>
      <c r="AI16" s="252" t="s">
        <v>163</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IF(MIN(N75:AD75)&lt;0,"ERROR","OK")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ht="15" customHeight="1" x14ac:dyDescent="0.2">
      <c r="A87"/>
      <c r="B87" s="145" t="str">
        <f>"Version: "&amp;D94</f>
        <v>Version: 2.00.E1</v>
      </c>
      <c r="C87"/>
      <c r="D87"/>
      <c r="E87"/>
      <c r="F87"/>
      <c r="G87"/>
      <c r="H87"/>
      <c r="I87"/>
      <c r="J87"/>
      <c r="K87"/>
      <c r="L87"/>
      <c r="M87"/>
      <c r="N87"/>
      <c r="O87"/>
      <c r="P87"/>
      <c r="Q87"/>
      <c r="R87"/>
      <c r="S87"/>
      <c r="T87"/>
      <c r="W87" s="250"/>
      <c r="X87" s="253"/>
      <c r="Y87" s="253"/>
      <c r="Z87" s="253"/>
      <c r="AA87" s="253"/>
      <c r="AB87" s="253"/>
      <c r="AC87"/>
      <c r="AD87"/>
      <c r="AE87" s="146" t="s">
        <v>148</v>
      </c>
      <c r="AF87" s="439"/>
      <c r="AH87" s="252"/>
      <c r="AI87" s="252"/>
    </row>
    <row r="88" spans="1:36" ht="21" customHeight="1" x14ac:dyDescent="0.2">
      <c r="A88" s="147" t="s">
        <v>149</v>
      </c>
      <c r="B88" s="34" t="s">
        <v>150</v>
      </c>
      <c r="C88"/>
      <c r="D88"/>
      <c r="E88"/>
      <c r="F88"/>
      <c r="G88"/>
      <c r="H88"/>
      <c r="I88"/>
      <c r="J88"/>
      <c r="K88"/>
      <c r="L88"/>
      <c r="M88"/>
      <c r="N88"/>
      <c r="O88"/>
      <c r="P88"/>
      <c r="Q88"/>
      <c r="R88"/>
      <c r="S88"/>
      <c r="T88"/>
      <c r="W88" s="250"/>
      <c r="X88" s="253"/>
      <c r="Y88" s="253"/>
      <c r="Z88" s="253"/>
      <c r="AA88" s="253"/>
      <c r="AB88" s="253"/>
      <c r="AC88"/>
      <c r="AD88"/>
      <c r="AE88" s="46"/>
      <c r="AF88" s="439"/>
      <c r="AH88" s="252"/>
      <c r="AI88" s="252"/>
      <c r="AJ88" s="252"/>
    </row>
    <row r="89" spans="1:36" ht="15" customHeight="1" x14ac:dyDescent="0.2">
      <c r="B89" s="34" t="s">
        <v>151</v>
      </c>
      <c r="W89" s="250"/>
      <c r="X89" s="250"/>
      <c r="Y89" s="250"/>
      <c r="Z89" s="250"/>
      <c r="AA89" s="250"/>
      <c r="AB89" s="250"/>
      <c r="AE89" s="46"/>
      <c r="AH89" s="252"/>
      <c r="AI89" s="252"/>
    </row>
    <row r="90" spans="1:36" ht="20.100000000000001" customHeight="1" x14ac:dyDescent="0.2">
      <c r="T90" s="250"/>
      <c r="U90" s="250"/>
      <c r="V90" s="250"/>
      <c r="W90" s="250"/>
      <c r="X90" s="250"/>
      <c r="Y90" s="250"/>
      <c r="Z90" s="250"/>
      <c r="AE90" s="46"/>
      <c r="AF90" s="252"/>
    </row>
    <row r="91" spans="1:36" ht="15" customHeight="1" x14ac:dyDescent="0.2">
      <c r="B91" s="63"/>
      <c r="C91" s="148" t="s">
        <v>152</v>
      </c>
      <c r="D91" s="149" t="str">
        <f>AD2</f>
        <v>XXXXXX</v>
      </c>
      <c r="T91" s="250"/>
      <c r="U91" s="250"/>
      <c r="V91" s="250"/>
      <c r="W91" s="250"/>
      <c r="X91" s="250"/>
      <c r="Y91" s="250"/>
      <c r="Z91" s="250"/>
      <c r="AE91" s="46"/>
      <c r="AF91" s="252"/>
    </row>
    <row r="92" spans="1:36" ht="15" customHeight="1" x14ac:dyDescent="0.2">
      <c r="B92" s="70"/>
      <c r="D92" s="150" t="str">
        <f>AD1</f>
        <v>P_CRIRB_11</v>
      </c>
      <c r="T92" s="250"/>
      <c r="U92" s="250"/>
      <c r="V92" s="250"/>
      <c r="W92" s="250"/>
      <c r="X92" s="250"/>
      <c r="Y92" s="250"/>
      <c r="Z92" s="250"/>
      <c r="AE92" s="46"/>
      <c r="AF92" s="252"/>
    </row>
    <row r="93" spans="1:36" ht="15" customHeight="1" x14ac:dyDescent="0.2">
      <c r="B93" s="70"/>
      <c r="D93" s="151" t="str">
        <f>AD3</f>
        <v>DD.MM.YYYY</v>
      </c>
      <c r="T93" s="250"/>
      <c r="U93" s="250"/>
      <c r="V93" s="250"/>
      <c r="W93" s="250"/>
      <c r="X93" s="250"/>
      <c r="Y93" s="250"/>
      <c r="Z93" s="250"/>
      <c r="AE93" s="46"/>
      <c r="AF93" s="252"/>
    </row>
    <row r="94" spans="1:36" ht="15" customHeight="1" x14ac:dyDescent="0.2">
      <c r="B94" s="152"/>
      <c r="D94" s="153" t="s">
        <v>153</v>
      </c>
      <c r="T94" s="250"/>
      <c r="U94" s="250"/>
      <c r="V94" s="250"/>
      <c r="W94" s="250"/>
      <c r="X94" s="250"/>
      <c r="Y94" s="250"/>
      <c r="Z94" s="250"/>
      <c r="AE94" s="46"/>
      <c r="AF94" s="252"/>
    </row>
    <row r="95" spans="1:36" ht="15" customHeight="1" x14ac:dyDescent="0.2">
      <c r="B95" s="70"/>
      <c r="D95" s="150" t="str">
        <f>D8</f>
        <v>col. 01</v>
      </c>
      <c r="T95" s="250"/>
      <c r="U95" s="250"/>
      <c r="V95" s="250"/>
      <c r="W95" s="250"/>
      <c r="X95" s="250"/>
      <c r="Y95" s="250"/>
      <c r="Z95" s="250"/>
      <c r="AE95" s="46"/>
      <c r="AF95" s="252"/>
    </row>
    <row r="96" spans="1:36" ht="15" customHeight="1" x14ac:dyDescent="0.2">
      <c r="B96" s="77"/>
      <c r="C96" s="57"/>
      <c r="D96" s="154">
        <f>COUNTIF(D100:AA102,"ERROR")+COUNTIF(AD17:AG83,"ERROR")+COUNTIF(E9,"ERROR")</f>
        <v>0</v>
      </c>
      <c r="T96" s="250"/>
      <c r="U96" s="250"/>
      <c r="V96" s="250"/>
      <c r="W96" s="250"/>
      <c r="X96" s="250"/>
      <c r="Y96" s="250"/>
      <c r="Z96" s="250"/>
      <c r="AE96" s="46"/>
      <c r="AF96" s="252"/>
    </row>
    <row r="97" spans="2:32" ht="16.5" customHeight="1" x14ac:dyDescent="0.2">
      <c r="B97" s="46"/>
      <c r="C97" s="155"/>
      <c r="T97" s="250"/>
      <c r="U97" s="250"/>
      <c r="V97" s="250"/>
      <c r="W97" s="250"/>
      <c r="X97" s="250"/>
      <c r="Y97" s="250"/>
      <c r="Z97" s="250"/>
      <c r="AB97" s="46"/>
      <c r="AE97" s="46"/>
      <c r="AF97" s="252"/>
    </row>
    <row r="98" spans="2:32" x14ac:dyDescent="0.2">
      <c r="B98" s="46"/>
      <c r="C98" s="155"/>
      <c r="D98" s="46"/>
      <c r="T98" s="250"/>
      <c r="U98" s="250"/>
      <c r="V98" s="250"/>
      <c r="W98" s="250"/>
      <c r="X98" s="250"/>
      <c r="Y98" s="250"/>
      <c r="Z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111</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156"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55"/>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46"/>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75" t="str">
        <f>IF(ROUND(AD32,0)&lt;=ROUND(AD31,0),"OK","ERROR")</f>
        <v>OK</v>
      </c>
      <c r="AB102" s="46"/>
      <c r="AE102" s="46"/>
      <c r="AF102" s="252"/>
    </row>
    <row r="103" spans="2:32" x14ac:dyDescent="0.2">
      <c r="T103" s="250"/>
      <c r="U103" s="250"/>
      <c r="V103" s="250"/>
      <c r="W103" s="250"/>
      <c r="X103" s="250"/>
      <c r="Y103" s="250"/>
      <c r="Z103" s="250"/>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row r="108" spans="2:32" x14ac:dyDescent="0.2">
      <c r="T108" s="250"/>
      <c r="U108" s="250"/>
      <c r="V108" s="250"/>
      <c r="W108" s="250"/>
      <c r="X108" s="250"/>
      <c r="Y108" s="250"/>
      <c r="Z108" s="250"/>
    </row>
  </sheetData>
  <mergeCells count="3">
    <mergeCell ref="J13:L13"/>
    <mergeCell ref="L14:L15"/>
    <mergeCell ref="M14:M15"/>
  </mergeCells>
  <phoneticPr fontId="28" type="noConversion"/>
  <dataValidations count="1">
    <dataValidation type="list" showInputMessage="1" showErrorMessage="1" sqref="D9" xr:uid="{00000000-0002-0000-0800-000000000000}">
      <formula1>"YES,NO"</formula1>
    </dataValidation>
  </dataValidations>
  <pageMargins left="0.39370078740157483" right="0.39370078740157483" top="0.39370078740157483" bottom="0.39370078740157483" header="0.19685039370078741" footer="0"/>
  <pageSetup paperSize="9" scale="54" pageOrder="overThenDown" orientation="portrait" r:id="rId1"/>
  <headerFooter alignWithMargins="0">
    <oddFooter>&amp;L&amp;"Arial,Fett"SNB Confidential&amp;C&amp;D&amp;RPage &amp;P</oddFooter>
  </headerFooter>
  <colBreaks count="2" manualBreakCount="2">
    <brk id="13" max="1048575" man="1"/>
    <brk id="20" min="16" max="8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6673B-6396-41D1-A159-733B1718EE20}">
  <sheetPr>
    <tabColor rgb="FF92D050"/>
  </sheetPr>
  <dimension ref="A1:AN105"/>
  <sheetViews>
    <sheetView showOutlineSymbols="0" zoomScale="70" zoomScaleNormal="70" workbookViewId="0">
      <selection activeCell="F6" sqref="F6"/>
    </sheetView>
  </sheetViews>
  <sheetFormatPr defaultColWidth="11.42578125" defaultRowHeight="12.75" x14ac:dyDescent="0.2"/>
  <cols>
    <col min="1" max="1" width="8.42578125" style="315" customWidth="1"/>
    <col min="2" max="2" width="59.5703125" style="315" bestFit="1" customWidth="1"/>
    <col min="3" max="3" width="4.7109375" style="315" customWidth="1"/>
    <col min="4" max="7" width="20.28515625" style="315" customWidth="1"/>
    <col min="8" max="9" width="15.7109375" style="315" customWidth="1"/>
    <col min="10" max="10" width="16.28515625" style="315" customWidth="1"/>
    <col min="11" max="12" width="15.7109375" style="315" customWidth="1"/>
    <col min="13" max="13" width="17.5703125" style="315" customWidth="1"/>
    <col min="14" max="14" width="20.28515625" style="315" customWidth="1"/>
    <col min="15" max="15" width="24.7109375" style="315" customWidth="1"/>
    <col min="16" max="20" width="17.7109375" style="315" customWidth="1"/>
    <col min="21" max="27" width="20.28515625" style="315" customWidth="1"/>
    <col min="28" max="28" width="4.7109375" style="315" customWidth="1"/>
    <col min="29" max="29" width="11.42578125" style="444" customWidth="1"/>
    <col min="30" max="30" width="11.42578125" style="444"/>
    <col min="31" max="32" width="11.42578125" style="250" customWidth="1"/>
    <col min="33" max="33" width="15.140625" style="250" bestFit="1" customWidth="1"/>
    <col min="34" max="35" width="14.7109375" style="250" bestFit="1" customWidth="1"/>
    <col min="36" max="36" width="10.7109375" style="250" bestFit="1" customWidth="1"/>
    <col min="37" max="37" width="15.42578125" style="250" bestFit="1" customWidth="1"/>
    <col min="38" max="40" width="33.7109375" style="250" customWidth="1"/>
    <col min="41" max="16384" width="11.42578125" style="444"/>
  </cols>
  <sheetData>
    <row r="1" spans="1:40" ht="20.25" customHeight="1" x14ac:dyDescent="0.25">
      <c r="E1" s="206" t="s">
        <v>340</v>
      </c>
      <c r="H1" s="203"/>
      <c r="I1" s="203"/>
      <c r="J1" s="203"/>
      <c r="K1" s="203"/>
      <c r="L1" s="203"/>
      <c r="M1" s="316" t="s">
        <v>47</v>
      </c>
      <c r="O1" s="317" t="s">
        <v>351</v>
      </c>
      <c r="P1" s="203"/>
      <c r="Q1" s="206" t="s">
        <v>340</v>
      </c>
      <c r="R1" s="203"/>
      <c r="S1" s="203"/>
      <c r="T1" s="203"/>
      <c r="U1" s="203"/>
      <c r="V1" s="203"/>
      <c r="W1" s="203"/>
      <c r="X1" s="203"/>
      <c r="Y1" s="203"/>
      <c r="Z1" s="316" t="s">
        <v>47</v>
      </c>
      <c r="AA1" s="317" t="str">
        <f>O1</f>
        <v>P_CRIRB_12</v>
      </c>
    </row>
    <row r="2" spans="1:40" ht="20.25" customHeight="1" x14ac:dyDescent="0.25">
      <c r="B2" s="203"/>
      <c r="E2" s="207" t="s">
        <v>10</v>
      </c>
      <c r="H2" s="203"/>
      <c r="I2" s="203"/>
      <c r="J2" s="203"/>
      <c r="K2" s="203"/>
      <c r="L2" s="318"/>
      <c r="M2" s="316" t="s">
        <v>3</v>
      </c>
      <c r="O2" s="317" t="s">
        <v>4</v>
      </c>
      <c r="P2" s="203"/>
      <c r="Q2" s="207" t="s">
        <v>10</v>
      </c>
      <c r="S2" s="203"/>
      <c r="T2" s="203"/>
      <c r="U2" s="203"/>
      <c r="V2" s="203"/>
      <c r="W2" s="203"/>
      <c r="X2" s="203"/>
      <c r="Y2" s="203"/>
      <c r="Z2" s="316" t="s">
        <v>3</v>
      </c>
      <c r="AA2" s="317" t="str">
        <f>O2</f>
        <v>XXXXXX</v>
      </c>
    </row>
    <row r="3" spans="1:40" ht="20.25" customHeight="1" x14ac:dyDescent="0.25">
      <c r="B3" s="203"/>
      <c r="E3" s="274" t="s">
        <v>283</v>
      </c>
      <c r="H3" s="203"/>
      <c r="I3" s="203"/>
      <c r="K3" s="203"/>
      <c r="L3" s="318"/>
      <c r="M3" s="316" t="s">
        <v>6</v>
      </c>
      <c r="O3" s="319" t="s">
        <v>7</v>
      </c>
      <c r="P3" s="203"/>
      <c r="Q3" s="274" t="s">
        <v>283</v>
      </c>
      <c r="S3" s="203"/>
      <c r="T3" s="203"/>
      <c r="U3" s="203"/>
      <c r="V3" s="203"/>
      <c r="W3" s="203"/>
      <c r="X3" s="203"/>
      <c r="Y3" s="203"/>
      <c r="Z3" s="316" t="s">
        <v>6</v>
      </c>
      <c r="AA3" s="319" t="str">
        <f>O3</f>
        <v>DD.MM.YYYY</v>
      </c>
    </row>
    <row r="4" spans="1:40" ht="20.100000000000001" customHeight="1" x14ac:dyDescent="0.25">
      <c r="B4" s="203"/>
      <c r="E4" s="209" t="s">
        <v>179</v>
      </c>
      <c r="J4" s="203"/>
      <c r="L4" s="318"/>
      <c r="M4" s="318"/>
      <c r="O4" s="210"/>
      <c r="P4" s="203"/>
      <c r="Q4" s="209" t="s">
        <v>179</v>
      </c>
      <c r="R4" s="203"/>
      <c r="S4" s="203"/>
      <c r="T4" s="203"/>
      <c r="U4" s="203"/>
      <c r="V4" s="203"/>
      <c r="W4" s="203"/>
      <c r="X4" s="203"/>
      <c r="Y4" s="203"/>
      <c r="Z4" s="203"/>
      <c r="AA4" s="203"/>
    </row>
    <row r="5" spans="1:40" ht="20.100000000000001" customHeight="1" x14ac:dyDescent="0.2">
      <c r="B5" s="1" t="s">
        <v>359</v>
      </c>
      <c r="E5" s="315" t="s">
        <v>50</v>
      </c>
      <c r="F5" s="203"/>
      <c r="G5" s="203"/>
      <c r="H5" s="203"/>
      <c r="I5" s="203"/>
      <c r="J5" s="203"/>
      <c r="K5" s="203"/>
      <c r="L5" s="203"/>
      <c r="M5" s="203"/>
      <c r="N5" s="203"/>
      <c r="O5" s="203"/>
      <c r="P5" s="203"/>
      <c r="Q5" s="315" t="s">
        <v>50</v>
      </c>
      <c r="R5" s="203"/>
      <c r="S5" s="203"/>
      <c r="T5" s="203"/>
      <c r="U5" s="203"/>
      <c r="V5" s="203"/>
      <c r="W5" s="203"/>
      <c r="X5" s="203"/>
      <c r="Y5" s="203"/>
      <c r="Z5" s="203"/>
      <c r="AA5" s="203"/>
    </row>
    <row r="6" spans="1:40" ht="25.15" customHeight="1" x14ac:dyDescent="0.2">
      <c r="B6" s="203"/>
    </row>
    <row r="7" spans="1:40" ht="25.15" customHeight="1" x14ac:dyDescent="0.2">
      <c r="A7" s="320"/>
      <c r="B7" s="203"/>
      <c r="C7" s="320"/>
      <c r="D7" s="320"/>
      <c r="F7" s="203"/>
      <c r="G7" s="203"/>
      <c r="H7" s="203"/>
      <c r="I7" s="203"/>
      <c r="J7" s="203"/>
      <c r="K7" s="203"/>
      <c r="L7" s="203"/>
      <c r="M7" s="211"/>
      <c r="N7" s="203"/>
      <c r="O7" s="211"/>
      <c r="P7" s="203"/>
      <c r="R7" s="211"/>
      <c r="S7" s="203"/>
      <c r="T7" s="203"/>
      <c r="U7" s="203"/>
      <c r="V7" s="203"/>
      <c r="W7" s="203"/>
      <c r="X7" s="203"/>
      <c r="Y7" s="203"/>
      <c r="Z7" s="203"/>
      <c r="AA7" s="203"/>
      <c r="AB7" s="320"/>
    </row>
    <row r="8" spans="1:40" ht="17.850000000000001" customHeight="1" x14ac:dyDescent="0.25">
      <c r="A8" s="212"/>
      <c r="B8" s="213"/>
      <c r="C8" s="321"/>
      <c r="D8" s="322" t="s">
        <v>55</v>
      </c>
      <c r="E8" s="322" t="s">
        <v>180</v>
      </c>
      <c r="F8" s="323" t="s">
        <v>181</v>
      </c>
      <c r="G8" s="324"/>
      <c r="H8" s="325"/>
      <c r="I8" s="326"/>
      <c r="J8" s="326"/>
      <c r="K8" s="326"/>
      <c r="L8" s="326"/>
      <c r="M8" s="327"/>
      <c r="N8" s="328"/>
      <c r="O8" s="329" t="s">
        <v>181</v>
      </c>
      <c r="P8" s="476" t="s">
        <v>182</v>
      </c>
      <c r="Q8" s="477"/>
      <c r="R8" s="477"/>
      <c r="S8" s="477"/>
      <c r="T8" s="478"/>
      <c r="U8" s="412" t="s">
        <v>183</v>
      </c>
      <c r="V8" s="412" t="s">
        <v>184</v>
      </c>
      <c r="W8" s="330" t="s">
        <v>185</v>
      </c>
      <c r="X8" s="324"/>
      <c r="Y8" s="324"/>
      <c r="Z8" s="324"/>
      <c r="AA8" s="331" t="s">
        <v>186</v>
      </c>
      <c r="AB8" s="321"/>
      <c r="AC8" s="445"/>
      <c r="AE8" s="446"/>
    </row>
    <row r="9" spans="1:40" ht="58.7" customHeight="1" x14ac:dyDescent="0.25">
      <c r="A9" s="214"/>
      <c r="B9" s="206"/>
      <c r="C9" s="332"/>
      <c r="D9" s="333" t="s">
        <v>66</v>
      </c>
      <c r="E9" s="333" t="s">
        <v>93</v>
      </c>
      <c r="F9" s="334" t="s">
        <v>187</v>
      </c>
      <c r="G9" s="335" t="s">
        <v>291</v>
      </c>
      <c r="H9" s="336" t="s">
        <v>292</v>
      </c>
      <c r="I9" s="337"/>
      <c r="J9" s="338"/>
      <c r="K9" s="337"/>
      <c r="L9" s="338"/>
      <c r="M9" s="339"/>
      <c r="N9" s="340" t="s">
        <v>190</v>
      </c>
      <c r="O9" s="339" t="s">
        <v>187</v>
      </c>
      <c r="P9" s="479" t="s">
        <v>174</v>
      </c>
      <c r="Q9" s="480"/>
      <c r="R9" s="480"/>
      <c r="S9" s="481"/>
      <c r="T9" s="341" t="s">
        <v>293</v>
      </c>
      <c r="U9" s="413" t="s">
        <v>191</v>
      </c>
      <c r="V9" s="413" t="s">
        <v>192</v>
      </c>
      <c r="W9" s="342" t="s">
        <v>193</v>
      </c>
      <c r="X9" s="335"/>
      <c r="Y9" s="335"/>
      <c r="Z9" s="335"/>
      <c r="AA9" s="333" t="s">
        <v>194</v>
      </c>
      <c r="AB9" s="332"/>
      <c r="AC9" s="445"/>
      <c r="AE9" s="446"/>
    </row>
    <row r="10" spans="1:40" ht="17.850000000000001" customHeight="1" x14ac:dyDescent="0.25">
      <c r="A10" s="214"/>
      <c r="B10" s="206"/>
      <c r="C10" s="332"/>
      <c r="D10" s="333" t="s">
        <v>75</v>
      </c>
      <c r="E10" s="333" t="s">
        <v>103</v>
      </c>
      <c r="F10" s="334" t="s">
        <v>195</v>
      </c>
      <c r="G10" s="335"/>
      <c r="H10" s="343" t="s">
        <v>196</v>
      </c>
      <c r="I10" s="337"/>
      <c r="J10" s="337"/>
      <c r="K10" s="337"/>
      <c r="L10" s="337"/>
      <c r="M10" s="344"/>
      <c r="N10" s="340"/>
      <c r="O10" s="339" t="s">
        <v>197</v>
      </c>
      <c r="P10" s="411" t="s">
        <v>198</v>
      </c>
      <c r="Q10" s="88"/>
      <c r="R10" s="99" t="s">
        <v>199</v>
      </c>
      <c r="S10" s="482" t="s">
        <v>200</v>
      </c>
      <c r="T10" s="482" t="s">
        <v>201</v>
      </c>
      <c r="U10" s="413" t="s">
        <v>202</v>
      </c>
      <c r="V10" s="413" t="s">
        <v>203</v>
      </c>
      <c r="W10" s="342" t="s">
        <v>204</v>
      </c>
      <c r="X10" s="335"/>
      <c r="Y10" s="335"/>
      <c r="Z10" s="335"/>
      <c r="AA10" s="342"/>
      <c r="AB10" s="332"/>
      <c r="AC10" s="445"/>
      <c r="AE10" s="446"/>
    </row>
    <row r="11" spans="1:40" ht="17.850000000000001" customHeight="1" x14ac:dyDescent="0.25">
      <c r="A11" s="214"/>
      <c r="B11" s="206"/>
      <c r="C11" s="332"/>
      <c r="D11" s="333"/>
      <c r="E11" s="333" t="s">
        <v>205</v>
      </c>
      <c r="F11" s="334" t="s">
        <v>206</v>
      </c>
      <c r="G11" s="335"/>
      <c r="H11" s="345" t="s">
        <v>207</v>
      </c>
      <c r="I11" s="346"/>
      <c r="J11" s="347"/>
      <c r="K11" s="346"/>
      <c r="L11" s="346"/>
      <c r="M11" s="348"/>
      <c r="N11" s="340"/>
      <c r="O11" s="339" t="s">
        <v>208</v>
      </c>
      <c r="P11" s="349" t="s">
        <v>209</v>
      </c>
      <c r="Q11" s="105"/>
      <c r="R11" s="105" t="s">
        <v>101</v>
      </c>
      <c r="S11" s="483"/>
      <c r="T11" s="483"/>
      <c r="U11" s="413" t="s">
        <v>210</v>
      </c>
      <c r="V11" s="413" t="s">
        <v>211</v>
      </c>
      <c r="X11" s="335"/>
      <c r="Y11" s="335"/>
      <c r="Z11" s="335"/>
      <c r="AA11" s="342"/>
      <c r="AB11" s="332"/>
      <c r="AC11" s="445"/>
      <c r="AE11" s="446"/>
    </row>
    <row r="12" spans="1:40" ht="85.35" customHeight="1" x14ac:dyDescent="0.2">
      <c r="C12" s="332"/>
      <c r="D12" s="342"/>
      <c r="E12" s="342" t="s">
        <v>212</v>
      </c>
      <c r="F12" s="334" t="s">
        <v>213</v>
      </c>
      <c r="G12" s="350"/>
      <c r="H12" s="351" t="s">
        <v>139</v>
      </c>
      <c r="I12" s="351">
        <v>0.1</v>
      </c>
      <c r="J12" s="352">
        <v>0.2</v>
      </c>
      <c r="K12" s="351">
        <v>0.4</v>
      </c>
      <c r="L12" s="353">
        <v>0.5</v>
      </c>
      <c r="M12" s="352">
        <v>1</v>
      </c>
      <c r="N12" s="354"/>
      <c r="O12" s="339" t="s">
        <v>214</v>
      </c>
      <c r="P12" s="355" t="s">
        <v>95</v>
      </c>
      <c r="Q12" s="355" t="s">
        <v>215</v>
      </c>
      <c r="R12" s="355" t="s">
        <v>216</v>
      </c>
      <c r="S12" s="483"/>
      <c r="T12" s="483"/>
      <c r="U12" s="413" t="s">
        <v>217</v>
      </c>
      <c r="V12" s="413" t="s">
        <v>218</v>
      </c>
      <c r="W12" s="342"/>
      <c r="X12" s="335" t="s">
        <v>291</v>
      </c>
      <c r="Y12" s="335" t="s">
        <v>294</v>
      </c>
      <c r="Z12" s="335" t="s">
        <v>190</v>
      </c>
      <c r="AA12" s="342"/>
      <c r="AB12" s="332"/>
      <c r="AC12" s="447"/>
      <c r="AE12" s="448"/>
      <c r="AF12" s="448"/>
      <c r="AG12" s="448"/>
      <c r="AH12" s="448"/>
      <c r="AI12" s="448"/>
      <c r="AJ12" s="448"/>
      <c r="AK12" s="448"/>
    </row>
    <row r="13" spans="1:40" ht="95.25" customHeight="1" x14ac:dyDescent="0.2">
      <c r="A13" s="203"/>
      <c r="B13" s="211"/>
      <c r="C13" s="356"/>
      <c r="D13" s="69" t="s">
        <v>52</v>
      </c>
      <c r="E13" s="69" t="s">
        <v>104</v>
      </c>
      <c r="F13" s="69" t="s">
        <v>105</v>
      </c>
      <c r="G13" s="69" t="s">
        <v>106</v>
      </c>
      <c r="H13" s="69" t="s">
        <v>107</v>
      </c>
      <c r="I13" s="69" t="s">
        <v>108</v>
      </c>
      <c r="J13" s="69" t="s">
        <v>109</v>
      </c>
      <c r="K13" s="69" t="s">
        <v>110</v>
      </c>
      <c r="L13" s="69" t="s">
        <v>111</v>
      </c>
      <c r="M13" s="69" t="s">
        <v>112</v>
      </c>
      <c r="N13" s="69" t="s">
        <v>113</v>
      </c>
      <c r="O13" s="357" t="s">
        <v>114</v>
      </c>
      <c r="P13" s="69" t="s">
        <v>115</v>
      </c>
      <c r="Q13" s="69" t="s">
        <v>116</v>
      </c>
      <c r="R13" s="69" t="s">
        <v>117</v>
      </c>
      <c r="S13" s="69" t="s">
        <v>118</v>
      </c>
      <c r="T13" s="69" t="s">
        <v>119</v>
      </c>
      <c r="U13" s="69" t="s">
        <v>120</v>
      </c>
      <c r="V13" s="69" t="s">
        <v>121</v>
      </c>
      <c r="W13" s="69" t="s">
        <v>122</v>
      </c>
      <c r="X13" s="69" t="s">
        <v>123</v>
      </c>
      <c r="Y13" s="69" t="s">
        <v>124</v>
      </c>
      <c r="Z13" s="69" t="s">
        <v>220</v>
      </c>
      <c r="AA13" s="69" t="s">
        <v>221</v>
      </c>
      <c r="AB13" s="356"/>
      <c r="AE13" s="250" t="s">
        <v>222</v>
      </c>
      <c r="AF13" s="250" t="s">
        <v>223</v>
      </c>
      <c r="AG13" s="449" t="s">
        <v>295</v>
      </c>
      <c r="AH13" s="449" t="s">
        <v>296</v>
      </c>
      <c r="AI13" s="449" t="s">
        <v>297</v>
      </c>
      <c r="AJ13" s="250" t="s">
        <v>298</v>
      </c>
      <c r="AK13" s="449" t="s">
        <v>299</v>
      </c>
      <c r="AL13" s="449" t="s">
        <v>300</v>
      </c>
      <c r="AM13" s="449" t="s">
        <v>301</v>
      </c>
      <c r="AN13" s="449" t="s">
        <v>302</v>
      </c>
    </row>
    <row r="14" spans="1:40" ht="25.15" customHeight="1" thickBot="1" x14ac:dyDescent="0.25">
      <c r="A14" s="358">
        <v>1</v>
      </c>
      <c r="B14" s="215" t="s">
        <v>129</v>
      </c>
      <c r="C14" s="359" t="s">
        <v>225</v>
      </c>
      <c r="D14" s="360">
        <f>SUM(D24+D52+D63)</f>
        <v>95100000</v>
      </c>
      <c r="E14" s="360">
        <f t="shared" ref="E14:AA14" si="0">SUM(E24+E52+E63)</f>
        <v>0</v>
      </c>
      <c r="F14" s="360">
        <f t="shared" si="0"/>
        <v>95100000</v>
      </c>
      <c r="G14" s="360">
        <f t="shared" si="0"/>
        <v>0</v>
      </c>
      <c r="H14" s="360">
        <f t="shared" si="0"/>
        <v>40000</v>
      </c>
      <c r="I14" s="360">
        <f t="shared" si="0"/>
        <v>0</v>
      </c>
      <c r="J14" s="360">
        <f t="shared" si="0"/>
        <v>0</v>
      </c>
      <c r="K14" s="360">
        <f t="shared" si="0"/>
        <v>0</v>
      </c>
      <c r="L14" s="360">
        <f t="shared" si="0"/>
        <v>0</v>
      </c>
      <c r="M14" s="360">
        <f t="shared" si="0"/>
        <v>0</v>
      </c>
      <c r="N14" s="360">
        <f t="shared" si="0"/>
        <v>0</v>
      </c>
      <c r="O14" s="360">
        <f t="shared" si="0"/>
        <v>95060000</v>
      </c>
      <c r="P14" s="360">
        <f t="shared" si="0"/>
        <v>0</v>
      </c>
      <c r="Q14" s="360">
        <f t="shared" si="0"/>
        <v>0</v>
      </c>
      <c r="R14" s="360">
        <f t="shared" si="0"/>
        <v>0</v>
      </c>
      <c r="S14" s="360">
        <f t="shared" si="0"/>
        <v>0</v>
      </c>
      <c r="T14" s="360">
        <f t="shared" si="0"/>
        <v>0</v>
      </c>
      <c r="U14" s="360">
        <f t="shared" si="0"/>
        <v>95060000</v>
      </c>
      <c r="V14" s="360">
        <f t="shared" si="0"/>
        <v>0</v>
      </c>
      <c r="W14" s="360">
        <f t="shared" si="0"/>
        <v>95060000</v>
      </c>
      <c r="X14" s="360">
        <f t="shared" si="0"/>
        <v>0</v>
      </c>
      <c r="Y14" s="360">
        <f t="shared" si="0"/>
        <v>0</v>
      </c>
      <c r="Z14" s="360">
        <f t="shared" si="0"/>
        <v>0</v>
      </c>
      <c r="AA14" s="360">
        <f t="shared" si="0"/>
        <v>0</v>
      </c>
      <c r="AB14" s="359" t="s">
        <v>225</v>
      </c>
      <c r="AC14" s="450"/>
      <c r="AE14" s="216" t="str">
        <f>IF(D14&gt;=0,"OK","ERROR")</f>
        <v>OK</v>
      </c>
      <c r="AF14" s="216" t="str">
        <f>IF(E14&lt;=0,"OK","ERROR")</f>
        <v>OK</v>
      </c>
      <c r="AG14" s="216" t="str">
        <f>IF(MIN(F14:O14)&gt;=0,"OK","ERROR")</f>
        <v>OK</v>
      </c>
      <c r="AH14" s="216" t="str">
        <f>IF(MAX(P14:S14)&lt;=0,"OK","ERROR")</f>
        <v>OK</v>
      </c>
      <c r="AI14" s="216" t="str">
        <f>IF(MIN(T14:U14)&gt;=0,"OK","ERROR")</f>
        <v>OK</v>
      </c>
      <c r="AJ14" s="216" t="str">
        <f>IF(V14&lt;=0,"OK","ERROR")</f>
        <v>OK</v>
      </c>
      <c r="AK14" s="216" t="str">
        <f>IF(MIN(W14:AA14)&gt;=0,"OK","ERROR")</f>
        <v>OK</v>
      </c>
      <c r="AM14" s="216" t="str">
        <f>IF(F14=SUM(G14:N14),"OK","ERROR")</f>
        <v>ERROR</v>
      </c>
      <c r="AN14" s="216" t="str">
        <f>IF(W14=SUM(X14:Z14),"OK","ERROR")</f>
        <v>ERROR</v>
      </c>
    </row>
    <row r="15" spans="1:40" ht="25.15" customHeight="1" thickTop="1" thickBot="1" x14ac:dyDescent="0.25">
      <c r="A15" s="358">
        <v>2</v>
      </c>
      <c r="B15" s="217" t="s">
        <v>224</v>
      </c>
      <c r="C15" s="218" t="s">
        <v>225</v>
      </c>
      <c r="D15" s="219"/>
      <c r="E15" s="219"/>
      <c r="F15" s="219">
        <f>D15+E15</f>
        <v>0</v>
      </c>
      <c r="G15" s="433"/>
      <c r="H15" s="433"/>
      <c r="I15" s="433"/>
      <c r="J15" s="433"/>
      <c r="K15" s="433"/>
      <c r="L15" s="433"/>
      <c r="M15" s="433"/>
      <c r="N15" s="433"/>
      <c r="O15" s="219"/>
      <c r="P15" s="433"/>
      <c r="Q15" s="433"/>
      <c r="R15" s="433"/>
      <c r="S15" s="433"/>
      <c r="T15" s="433"/>
      <c r="U15" s="433"/>
      <c r="V15" s="433"/>
      <c r="W15" s="361">
        <f>U15+V15</f>
        <v>0</v>
      </c>
      <c r="X15" s="433"/>
      <c r="Y15" s="433"/>
      <c r="Z15" s="433"/>
      <c r="AA15" s="219"/>
      <c r="AB15" s="218" t="s">
        <v>225</v>
      </c>
      <c r="AC15" s="450"/>
      <c r="AE15" s="451"/>
      <c r="AF15" s="451"/>
      <c r="AG15" s="451"/>
      <c r="AH15" s="451"/>
      <c r="AI15" s="451"/>
      <c r="AJ15" s="451"/>
      <c r="AK15" s="451"/>
      <c r="AM15" s="216" t="str">
        <f t="shared" ref="AM15:AM67" si="1">IF(F15=SUM(G15:N15),"OK","ERROR")</f>
        <v>OK</v>
      </c>
      <c r="AN15" s="216" t="str">
        <f t="shared" ref="AN15:AN67" si="2">IF(W15=SUM(X15:Z15),"OK","ERROR")</f>
        <v>OK</v>
      </c>
    </row>
    <row r="16" spans="1:40" ht="25.15" customHeight="1" thickTop="1" thickBot="1" x14ac:dyDescent="0.25">
      <c r="A16" s="358">
        <v>3</v>
      </c>
      <c r="B16" s="221" t="s">
        <v>303</v>
      </c>
      <c r="C16" s="218" t="s">
        <v>225</v>
      </c>
      <c r="D16" s="362"/>
      <c r="E16" s="362"/>
      <c r="F16" s="219">
        <f t="shared" ref="F16:F66" si="3">D16+E16</f>
        <v>0</v>
      </c>
      <c r="G16" s="433"/>
      <c r="H16" s="433"/>
      <c r="I16" s="433"/>
      <c r="J16" s="433"/>
      <c r="K16" s="433"/>
      <c r="L16" s="433"/>
      <c r="M16" s="433"/>
      <c r="N16" s="433"/>
      <c r="O16" s="362"/>
      <c r="P16" s="433"/>
      <c r="Q16" s="433"/>
      <c r="R16" s="433"/>
      <c r="S16" s="433"/>
      <c r="T16" s="433"/>
      <c r="U16" s="433"/>
      <c r="V16" s="433"/>
      <c r="W16" s="418">
        <f t="shared" ref="W16:W66" si="4">U16+V16</f>
        <v>0</v>
      </c>
      <c r="X16" s="433"/>
      <c r="Y16" s="433"/>
      <c r="Z16" s="433"/>
      <c r="AA16" s="362"/>
      <c r="AB16" s="218" t="s">
        <v>225</v>
      </c>
      <c r="AC16" s="450"/>
      <c r="AE16" s="226" t="str">
        <f>IF(D16&gt;=0,"OK","ERROR")</f>
        <v>OK</v>
      </c>
      <c r="AF16" s="226" t="str">
        <f>IF(E16&lt;=0,"OK","ERROR")</f>
        <v>OK</v>
      </c>
      <c r="AG16" s="216" t="str">
        <f>IF(MIN(F16:O16)&gt;=0,"OK","ERROR")</f>
        <v>OK</v>
      </c>
      <c r="AH16" s="216" t="str">
        <f>IF(MAX(P16:S16)&lt;=0,"OK","ERROR")</f>
        <v>OK</v>
      </c>
      <c r="AI16" s="216" t="str">
        <f>IF(MIN(T16:U16)&gt;=0,"OK","ERROR")</f>
        <v>OK</v>
      </c>
      <c r="AJ16" s="216" t="str">
        <f>IF(V16&lt;=0,"OK","ERROR")</f>
        <v>OK</v>
      </c>
      <c r="AK16" s="216" t="str">
        <f>IF(MIN(W16:AA16)&gt;=0,"OK","ERROR")</f>
        <v>OK</v>
      </c>
      <c r="AM16" s="216" t="str">
        <f t="shared" si="1"/>
        <v>OK</v>
      </c>
      <c r="AN16" s="216" t="str">
        <f t="shared" si="2"/>
        <v>OK</v>
      </c>
    </row>
    <row r="17" spans="1:40" ht="25.15" customHeight="1" thickTop="1" thickBot="1" x14ac:dyDescent="0.25">
      <c r="A17" s="358">
        <v>4</v>
      </c>
      <c r="B17" s="221" t="s">
        <v>304</v>
      </c>
      <c r="C17" s="218" t="s">
        <v>225</v>
      </c>
      <c r="D17" s="222"/>
      <c r="E17" s="222"/>
      <c r="F17" s="414">
        <f t="shared" si="3"/>
        <v>0</v>
      </c>
      <c r="G17" s="433"/>
      <c r="H17" s="433"/>
      <c r="I17" s="433"/>
      <c r="J17" s="433"/>
      <c r="K17" s="433"/>
      <c r="L17" s="433"/>
      <c r="M17" s="433"/>
      <c r="N17" s="433"/>
      <c r="O17" s="222"/>
      <c r="P17" s="433"/>
      <c r="Q17" s="433"/>
      <c r="R17" s="433"/>
      <c r="S17" s="433"/>
      <c r="T17" s="433"/>
      <c r="U17" s="433"/>
      <c r="V17" s="433"/>
      <c r="W17" s="363">
        <f t="shared" si="4"/>
        <v>0</v>
      </c>
      <c r="X17" s="433"/>
      <c r="Y17" s="433"/>
      <c r="Z17" s="433"/>
      <c r="AA17" s="222"/>
      <c r="AB17" s="218" t="s">
        <v>225</v>
      </c>
      <c r="AC17" s="450"/>
      <c r="AE17" s="226" t="str">
        <f>IF(D17&gt;=0,"OK","ERROR")</f>
        <v>OK</v>
      </c>
      <c r="AF17" s="226" t="str">
        <f>IF(E17&lt;=0,"OK","ERROR")</f>
        <v>OK</v>
      </c>
      <c r="AG17" s="216" t="str">
        <f>IF(MIN(F17:O17)&gt;=0,"OK","ERROR")</f>
        <v>OK</v>
      </c>
      <c r="AH17" s="216" t="str">
        <f>IF(MAX(P17:S17)&lt;=0,"OK","ERROR")</f>
        <v>OK</v>
      </c>
      <c r="AI17" s="216" t="str">
        <f>IF(MIN(T17:U17)&gt;=0,"OK","ERROR")</f>
        <v>OK</v>
      </c>
      <c r="AJ17" s="216" t="str">
        <f>IF(V17&lt;=0,"OK","ERROR")</f>
        <v>OK</v>
      </c>
      <c r="AK17" s="216" t="str">
        <f>IF(MIN(W17:AA17)&gt;=0,"OK","ERROR")</f>
        <v>OK</v>
      </c>
      <c r="AM17" s="216" t="str">
        <f t="shared" si="1"/>
        <v>OK</v>
      </c>
      <c r="AN17" s="216" t="str">
        <f t="shared" si="2"/>
        <v>OK</v>
      </c>
    </row>
    <row r="18" spans="1:40" ht="37.5" customHeight="1" thickTop="1" thickBot="1" x14ac:dyDescent="0.25">
      <c r="A18" s="358">
        <v>5</v>
      </c>
      <c r="B18" s="223" t="s">
        <v>130</v>
      </c>
      <c r="C18" s="73"/>
      <c r="D18" s="363">
        <f t="shared" ref="D18:N18" si="5">D19+D20+D21+D22+D23</f>
        <v>95470000</v>
      </c>
      <c r="E18" s="363">
        <f t="shared" si="5"/>
        <v>0</v>
      </c>
      <c r="F18" s="363">
        <f t="shared" si="5"/>
        <v>95470000</v>
      </c>
      <c r="G18" s="363">
        <f t="shared" si="5"/>
        <v>0</v>
      </c>
      <c r="H18" s="363">
        <f t="shared" si="5"/>
        <v>40000</v>
      </c>
      <c r="I18" s="363">
        <f t="shared" si="5"/>
        <v>0</v>
      </c>
      <c r="J18" s="363">
        <f t="shared" si="5"/>
        <v>0</v>
      </c>
      <c r="K18" s="363">
        <f t="shared" si="5"/>
        <v>0</v>
      </c>
      <c r="L18" s="363">
        <f t="shared" si="5"/>
        <v>0</v>
      </c>
      <c r="M18" s="363">
        <f t="shared" si="5"/>
        <v>0</v>
      </c>
      <c r="N18" s="363">
        <f t="shared" si="5"/>
        <v>0</v>
      </c>
      <c r="O18" s="363">
        <f>O19+O20+O21+O22+O23</f>
        <v>95430000</v>
      </c>
      <c r="P18" s="433"/>
      <c r="Q18" s="433"/>
      <c r="R18" s="433"/>
      <c r="S18" s="433"/>
      <c r="T18" s="433"/>
      <c r="U18" s="433"/>
      <c r="V18" s="433"/>
      <c r="W18" s="363">
        <f t="shared" ref="W18:Z18" si="6">W19+W20+W21+W22+W23</f>
        <v>0</v>
      </c>
      <c r="X18" s="363">
        <f t="shared" si="6"/>
        <v>0</v>
      </c>
      <c r="Y18" s="363">
        <f t="shared" si="6"/>
        <v>0</v>
      </c>
      <c r="Z18" s="363">
        <f t="shared" si="6"/>
        <v>0</v>
      </c>
      <c r="AA18" s="363">
        <f>AA19+AA20+AA21+AA22+AA23</f>
        <v>240000</v>
      </c>
      <c r="AB18" s="73"/>
      <c r="AC18" s="452"/>
      <c r="AE18" s="226" t="str">
        <f>IF(D18&gt;=0,"OK","ERROR")</f>
        <v>OK</v>
      </c>
      <c r="AF18" s="226" t="str">
        <f>IF(E18&lt;=0,"OK","ERROR")</f>
        <v>OK</v>
      </c>
      <c r="AG18" s="216" t="str">
        <f>IF(MIN(F18:O18)&gt;=0,"OK","ERROR")</f>
        <v>OK</v>
      </c>
      <c r="AH18" s="216" t="str">
        <f>IF(MAX(P18:S18)&lt;=0,"OK","ERROR")</f>
        <v>OK</v>
      </c>
      <c r="AI18" s="216" t="str">
        <f>IF(MIN(T18:U18)&gt;=0,"OK","ERROR")</f>
        <v>OK</v>
      </c>
      <c r="AJ18" s="216" t="str">
        <f>IF(V18&lt;=0,"OK","ERROR")</f>
        <v>OK</v>
      </c>
      <c r="AK18" s="216" t="str">
        <f>IF(MIN(W18:AA18)&gt;=0,"OK","ERROR")</f>
        <v>OK</v>
      </c>
      <c r="AM18" s="216" t="str">
        <f t="shared" si="1"/>
        <v>ERROR</v>
      </c>
      <c r="AN18" s="216" t="str">
        <f t="shared" si="2"/>
        <v>OK</v>
      </c>
    </row>
    <row r="19" spans="1:40" ht="25.15" customHeight="1" thickTop="1" thickBot="1" x14ac:dyDescent="0.25">
      <c r="A19" s="358">
        <v>6</v>
      </c>
      <c r="B19" s="224" t="s">
        <v>131</v>
      </c>
      <c r="C19" s="73" t="s">
        <v>225</v>
      </c>
      <c r="D19" s="225">
        <v>95420000</v>
      </c>
      <c r="E19" s="225"/>
      <c r="F19" s="361">
        <f t="shared" si="3"/>
        <v>95420000</v>
      </c>
      <c r="G19" s="414">
        <f>G24+G52+G63</f>
        <v>0</v>
      </c>
      <c r="H19" s="433"/>
      <c r="I19" s="433"/>
      <c r="J19" s="433"/>
      <c r="K19" s="433"/>
      <c r="L19" s="433"/>
      <c r="M19" s="433"/>
      <c r="N19" s="433"/>
      <c r="O19" s="363">
        <f>F19</f>
        <v>95420000</v>
      </c>
      <c r="P19" s="433"/>
      <c r="Q19" s="433"/>
      <c r="R19" s="433"/>
      <c r="S19" s="433"/>
      <c r="T19" s="433"/>
      <c r="U19" s="433"/>
      <c r="V19" s="433"/>
      <c r="W19" s="361">
        <f t="shared" si="4"/>
        <v>0</v>
      </c>
      <c r="X19" s="415">
        <f>X24+X52+X63</f>
        <v>0</v>
      </c>
      <c r="Y19" s="433"/>
      <c r="Z19" s="433"/>
      <c r="AA19" s="225">
        <v>240000</v>
      </c>
      <c r="AB19" s="73" t="s">
        <v>225</v>
      </c>
      <c r="AC19" s="450"/>
      <c r="AE19" s="226" t="str">
        <f>IF(D19&gt;=0,"OK","ERROR")</f>
        <v>OK</v>
      </c>
      <c r="AF19" s="226" t="str">
        <f>IF(E19&lt;=0,"OK","ERROR")</f>
        <v>OK</v>
      </c>
      <c r="AG19" s="216" t="str">
        <f>IF(MIN(F19:O19)&gt;=0,"OK","ERROR")</f>
        <v>OK</v>
      </c>
      <c r="AH19" s="216" t="str">
        <f>IF(MAX(P19:S19)&lt;=0,"OK","ERROR")</f>
        <v>OK</v>
      </c>
      <c r="AI19" s="216" t="str">
        <f>IF(MIN(T19:U19)&gt;=0,"OK","ERROR")</f>
        <v>OK</v>
      </c>
      <c r="AJ19" s="216" t="str">
        <f>IF(V19&lt;=0,"OK","ERROR")</f>
        <v>OK</v>
      </c>
      <c r="AK19" s="216" t="str">
        <f>IF(MIN(W19:AA19)&gt;=0,"OK","ERROR")</f>
        <v>OK</v>
      </c>
      <c r="AM19" s="216" t="str">
        <f t="shared" si="1"/>
        <v>ERROR</v>
      </c>
      <c r="AN19" s="216" t="str">
        <f t="shared" si="2"/>
        <v>OK</v>
      </c>
    </row>
    <row r="20" spans="1:40" ht="25.15" customHeight="1" thickTop="1" thickBot="1" x14ac:dyDescent="0.25">
      <c r="A20" s="358">
        <v>7</v>
      </c>
      <c r="B20" s="224" t="s">
        <v>132</v>
      </c>
      <c r="C20" s="73" t="s">
        <v>225</v>
      </c>
      <c r="D20" s="225">
        <v>50000</v>
      </c>
      <c r="E20" s="225"/>
      <c r="F20" s="361">
        <f t="shared" si="3"/>
        <v>50000</v>
      </c>
      <c r="G20" s="433"/>
      <c r="H20" s="416">
        <f>H24+H52+H63</f>
        <v>40000</v>
      </c>
      <c r="I20" s="416">
        <f t="shared" ref="I20:M20" si="7">I24+I52+I63</f>
        <v>0</v>
      </c>
      <c r="J20" s="416">
        <f t="shared" si="7"/>
        <v>0</v>
      </c>
      <c r="K20" s="416">
        <f t="shared" si="7"/>
        <v>0</v>
      </c>
      <c r="L20" s="416">
        <f t="shared" si="7"/>
        <v>0</v>
      </c>
      <c r="M20" s="416">
        <f t="shared" si="7"/>
        <v>0</v>
      </c>
      <c r="N20" s="433"/>
      <c r="O20" s="363">
        <f>F20-H20-0.9*I20-0.8*J20-0.6*K20-0.5*L20</f>
        <v>10000</v>
      </c>
      <c r="P20" s="433"/>
      <c r="Q20" s="433"/>
      <c r="R20" s="433"/>
      <c r="S20" s="433"/>
      <c r="T20" s="433"/>
      <c r="U20" s="433"/>
      <c r="V20" s="433"/>
      <c r="W20" s="361">
        <f t="shared" si="4"/>
        <v>0</v>
      </c>
      <c r="X20" s="433"/>
      <c r="Y20" s="415">
        <f>Y24+Y52+Y63</f>
        <v>0</v>
      </c>
      <c r="Z20" s="433"/>
      <c r="AA20" s="227">
        <v>0</v>
      </c>
      <c r="AB20" s="73" t="s">
        <v>225</v>
      </c>
      <c r="AC20" s="450"/>
      <c r="AE20" s="226" t="str">
        <f>IF(D20&gt;=0,"OK","ERROR")</f>
        <v>OK</v>
      </c>
      <c r="AF20" s="226" t="str">
        <f>IF(E20&lt;=0,"OK","ERROR")</f>
        <v>OK</v>
      </c>
      <c r="AG20" s="216" t="str">
        <f>IF(MIN(F20:O20)&gt;=0,"OK","ERROR")</f>
        <v>OK</v>
      </c>
      <c r="AH20" s="216" t="str">
        <f>IF(MAX(P20:S20)&lt;=0,"OK","ERROR")</f>
        <v>OK</v>
      </c>
      <c r="AI20" s="216" t="str">
        <f>IF(MIN(T20:U20)&gt;=0,"OK","ERROR")</f>
        <v>OK</v>
      </c>
      <c r="AJ20" s="216" t="str">
        <f>IF(V20&lt;=0,"OK","ERROR")</f>
        <v>OK</v>
      </c>
      <c r="AK20" s="216" t="str">
        <f>IF(MIN(W20:AA20)&gt;=0,"OK","ERROR")</f>
        <v>OK</v>
      </c>
      <c r="AM20" s="216" t="str">
        <f t="shared" si="1"/>
        <v>ERROR</v>
      </c>
      <c r="AN20" s="216" t="str">
        <f t="shared" si="2"/>
        <v>OK</v>
      </c>
    </row>
    <row r="21" spans="1:40" s="454" customFormat="1" ht="25.15" customHeight="1" thickTop="1" thickBot="1" x14ac:dyDescent="0.25">
      <c r="A21" s="358">
        <v>8</v>
      </c>
      <c r="B21" s="224" t="s">
        <v>343</v>
      </c>
      <c r="C21" s="73" t="s">
        <v>225</v>
      </c>
      <c r="D21" s="225"/>
      <c r="E21" s="225"/>
      <c r="F21" s="361">
        <f t="shared" si="3"/>
        <v>0</v>
      </c>
      <c r="G21" s="433"/>
      <c r="H21" s="433"/>
      <c r="I21" s="433"/>
      <c r="J21" s="433"/>
      <c r="K21" s="433"/>
      <c r="L21" s="433"/>
      <c r="M21" s="433"/>
      <c r="N21" s="365"/>
      <c r="O21" s="363">
        <f>N21</f>
        <v>0</v>
      </c>
      <c r="P21" s="433"/>
      <c r="Q21" s="433"/>
      <c r="R21" s="433"/>
      <c r="S21" s="433"/>
      <c r="T21" s="433"/>
      <c r="U21" s="433"/>
      <c r="V21" s="433"/>
      <c r="W21" s="361">
        <f t="shared" si="4"/>
        <v>0</v>
      </c>
      <c r="X21" s="433"/>
      <c r="Y21" s="433"/>
      <c r="Z21" s="365"/>
      <c r="AA21" s="227"/>
      <c r="AB21" s="73" t="s">
        <v>225</v>
      </c>
      <c r="AC21" s="453"/>
      <c r="AE21" s="439"/>
      <c r="AF21" s="455"/>
      <c r="AG21" s="455"/>
      <c r="AH21" s="455"/>
      <c r="AI21" s="455"/>
      <c r="AJ21" s="455"/>
      <c r="AK21" s="455"/>
      <c r="AL21" s="250"/>
      <c r="AM21" s="216" t="str">
        <f t="shared" si="1"/>
        <v>OK</v>
      </c>
      <c r="AN21" s="216" t="str">
        <f t="shared" si="2"/>
        <v>OK</v>
      </c>
    </row>
    <row r="22" spans="1:40" s="454" customFormat="1" ht="25.15" customHeight="1" thickTop="1" thickBot="1" x14ac:dyDescent="0.25">
      <c r="A22" s="358">
        <v>9</v>
      </c>
      <c r="B22" s="224" t="s">
        <v>344</v>
      </c>
      <c r="C22" s="73" t="s">
        <v>225</v>
      </c>
      <c r="D22" s="225"/>
      <c r="E22" s="225"/>
      <c r="F22" s="361">
        <f t="shared" si="3"/>
        <v>0</v>
      </c>
      <c r="G22" s="433"/>
      <c r="H22" s="433"/>
      <c r="I22" s="433"/>
      <c r="J22" s="433"/>
      <c r="K22" s="433"/>
      <c r="L22" s="433"/>
      <c r="M22" s="433"/>
      <c r="N22" s="365"/>
      <c r="O22" s="363">
        <f t="shared" ref="O22:O23" si="8">N22</f>
        <v>0</v>
      </c>
      <c r="P22" s="433"/>
      <c r="Q22" s="433"/>
      <c r="R22" s="433"/>
      <c r="S22" s="433"/>
      <c r="T22" s="433"/>
      <c r="U22" s="433"/>
      <c r="V22" s="433"/>
      <c r="W22" s="361">
        <f t="shared" si="4"/>
        <v>0</v>
      </c>
      <c r="X22" s="433"/>
      <c r="Y22" s="433"/>
      <c r="Z22" s="365"/>
      <c r="AA22" s="227"/>
      <c r="AB22" s="73" t="s">
        <v>225</v>
      </c>
      <c r="AC22" s="453"/>
      <c r="AE22" s="226" t="str">
        <f t="shared" ref="AE22:AE67" si="9">IF(D22&gt;=0,"OK","ERROR")</f>
        <v>OK</v>
      </c>
      <c r="AF22" s="226" t="str">
        <f t="shared" ref="AF22:AF67" si="10">IF(E22&lt;=0,"OK","ERROR")</f>
        <v>OK</v>
      </c>
      <c r="AG22" s="216" t="str">
        <f>IF(MIN(F22:O22)&gt;=0,"OK","ERROR")</f>
        <v>OK</v>
      </c>
      <c r="AH22" s="216" t="str">
        <f>IF(MAX(P22:S22)&lt;=0,"OK","ERROR")</f>
        <v>OK</v>
      </c>
      <c r="AI22" s="216" t="str">
        <f>IF(MIN(T22:U22)&gt;=0,"OK","ERROR")</f>
        <v>OK</v>
      </c>
      <c r="AJ22" s="216" t="str">
        <f>IF(V22&lt;=0,"OK","ERROR")</f>
        <v>OK</v>
      </c>
      <c r="AK22" s="216" t="str">
        <f>IF(MIN(W22:AA22)&gt;=0,"OK","ERROR")</f>
        <v>OK</v>
      </c>
      <c r="AL22" s="250"/>
      <c r="AM22" s="216" t="str">
        <f t="shared" si="1"/>
        <v>OK</v>
      </c>
      <c r="AN22" s="216" t="str">
        <f t="shared" si="2"/>
        <v>OK</v>
      </c>
    </row>
    <row r="23" spans="1:40" s="454" customFormat="1" ht="25.15" customHeight="1" thickTop="1" thickBot="1" x14ac:dyDescent="0.25">
      <c r="A23" s="358">
        <v>10</v>
      </c>
      <c r="B23" s="224" t="s">
        <v>226</v>
      </c>
      <c r="C23" s="73" t="s">
        <v>225</v>
      </c>
      <c r="D23" s="225"/>
      <c r="E23" s="225"/>
      <c r="F23" s="361">
        <f t="shared" si="3"/>
        <v>0</v>
      </c>
      <c r="G23" s="433"/>
      <c r="H23" s="433"/>
      <c r="I23" s="433"/>
      <c r="J23" s="433"/>
      <c r="K23" s="433"/>
      <c r="L23" s="433"/>
      <c r="M23" s="433"/>
      <c r="N23" s="365"/>
      <c r="O23" s="363">
        <f t="shared" si="8"/>
        <v>0</v>
      </c>
      <c r="P23" s="433"/>
      <c r="Q23" s="433"/>
      <c r="R23" s="433"/>
      <c r="S23" s="433"/>
      <c r="T23" s="433"/>
      <c r="U23" s="433"/>
      <c r="V23" s="433"/>
      <c r="W23" s="361">
        <f t="shared" si="4"/>
        <v>0</v>
      </c>
      <c r="X23" s="433"/>
      <c r="Y23" s="433"/>
      <c r="Z23" s="365"/>
      <c r="AA23" s="227"/>
      <c r="AB23" s="73" t="s">
        <v>225</v>
      </c>
      <c r="AC23" s="453"/>
      <c r="AE23" s="226" t="str">
        <f t="shared" si="9"/>
        <v>OK</v>
      </c>
      <c r="AF23" s="226" t="str">
        <f t="shared" si="10"/>
        <v>OK</v>
      </c>
      <c r="AG23" s="216" t="str">
        <f t="shared" ref="AG23:AG35" si="11">IF(MIN(F23:O23)&gt;=0,"OK","ERROR")</f>
        <v>OK</v>
      </c>
      <c r="AH23" s="216" t="str">
        <f t="shared" ref="AH23:AH35" si="12">IF(MAX(P23:S23)&lt;=0,"OK","ERROR")</f>
        <v>OK</v>
      </c>
      <c r="AI23" s="216" t="str">
        <f t="shared" ref="AI23:AI35" si="13">IF(MIN(T23:U23)&gt;=0,"OK","ERROR")</f>
        <v>OK</v>
      </c>
      <c r="AJ23" s="216" t="str">
        <f t="shared" ref="AJ23:AJ35" si="14">IF(V23&lt;=0,"OK","ERROR")</f>
        <v>OK</v>
      </c>
      <c r="AK23" s="216" t="str">
        <f t="shared" ref="AK23:AK35" si="15">IF(MIN(W23:AA23)&gt;=0,"OK","ERROR")</f>
        <v>OK</v>
      </c>
      <c r="AL23" s="250"/>
      <c r="AM23" s="216" t="str">
        <f t="shared" si="1"/>
        <v>OK</v>
      </c>
      <c r="AN23" s="216" t="str">
        <f t="shared" si="2"/>
        <v>OK</v>
      </c>
    </row>
    <row r="24" spans="1:40" ht="52.5" thickTop="1" thickBot="1" x14ac:dyDescent="0.25">
      <c r="A24" s="358">
        <v>11</v>
      </c>
      <c r="B24" s="228" t="s">
        <v>227</v>
      </c>
      <c r="C24" s="73"/>
      <c r="D24" s="230">
        <f t="shared" ref="D24:AA24" si="16">D25+D28+D31+D34+D37+D40+D43+D46+D49</f>
        <v>95100000</v>
      </c>
      <c r="E24" s="230">
        <f t="shared" si="16"/>
        <v>0</v>
      </c>
      <c r="F24" s="230">
        <f t="shared" si="16"/>
        <v>95100000</v>
      </c>
      <c r="G24" s="230">
        <f t="shared" si="16"/>
        <v>0</v>
      </c>
      <c r="H24" s="230">
        <f t="shared" si="16"/>
        <v>40000</v>
      </c>
      <c r="I24" s="230">
        <f t="shared" si="16"/>
        <v>0</v>
      </c>
      <c r="J24" s="230">
        <f t="shared" si="16"/>
        <v>0</v>
      </c>
      <c r="K24" s="230">
        <f t="shared" si="16"/>
        <v>0</v>
      </c>
      <c r="L24" s="230">
        <f t="shared" si="16"/>
        <v>0</v>
      </c>
      <c r="M24" s="230">
        <f t="shared" si="16"/>
        <v>0</v>
      </c>
      <c r="N24" s="230">
        <f t="shared" si="16"/>
        <v>0</v>
      </c>
      <c r="O24" s="230">
        <f t="shared" si="16"/>
        <v>95060000</v>
      </c>
      <c r="P24" s="230">
        <f t="shared" si="16"/>
        <v>0</v>
      </c>
      <c r="Q24" s="230">
        <f t="shared" si="16"/>
        <v>0</v>
      </c>
      <c r="R24" s="230">
        <f t="shared" si="16"/>
        <v>0</v>
      </c>
      <c r="S24" s="230">
        <f t="shared" si="16"/>
        <v>0</v>
      </c>
      <c r="T24" s="230">
        <f t="shared" si="16"/>
        <v>0</v>
      </c>
      <c r="U24" s="230">
        <f t="shared" si="16"/>
        <v>95060000</v>
      </c>
      <c r="V24" s="230">
        <f t="shared" si="16"/>
        <v>0</v>
      </c>
      <c r="W24" s="230">
        <f t="shared" si="16"/>
        <v>95060000</v>
      </c>
      <c r="X24" s="230">
        <f t="shared" si="16"/>
        <v>0</v>
      </c>
      <c r="Y24" s="230">
        <f t="shared" si="16"/>
        <v>0</v>
      </c>
      <c r="Z24" s="230">
        <f t="shared" si="16"/>
        <v>0</v>
      </c>
      <c r="AA24" s="230">
        <f t="shared" si="16"/>
        <v>0</v>
      </c>
      <c r="AB24" s="73"/>
      <c r="AC24" s="452"/>
      <c r="AE24" s="226" t="str">
        <f t="shared" si="9"/>
        <v>OK</v>
      </c>
      <c r="AF24" s="226" t="str">
        <f t="shared" si="10"/>
        <v>OK</v>
      </c>
      <c r="AG24" s="216" t="str">
        <f t="shared" si="11"/>
        <v>OK</v>
      </c>
      <c r="AH24" s="216" t="str">
        <f t="shared" si="12"/>
        <v>OK</v>
      </c>
      <c r="AI24" s="216" t="str">
        <f t="shared" si="13"/>
        <v>OK</v>
      </c>
      <c r="AJ24" s="216" t="str">
        <f t="shared" si="14"/>
        <v>OK</v>
      </c>
      <c r="AK24" s="216" t="str">
        <f t="shared" si="15"/>
        <v>OK</v>
      </c>
      <c r="AM24" s="216" t="str">
        <f t="shared" si="1"/>
        <v>ERROR</v>
      </c>
      <c r="AN24" s="216" t="str">
        <f t="shared" si="2"/>
        <v>ERROR</v>
      </c>
    </row>
    <row r="25" spans="1:40" ht="25.15" customHeight="1" thickTop="1" thickBot="1" x14ac:dyDescent="0.25">
      <c r="A25" s="358">
        <v>12</v>
      </c>
      <c r="B25" s="231" t="s">
        <v>228</v>
      </c>
      <c r="C25" s="73" t="s">
        <v>225</v>
      </c>
      <c r="D25" s="225">
        <v>94890000</v>
      </c>
      <c r="E25" s="225"/>
      <c r="F25" s="361">
        <f t="shared" si="3"/>
        <v>94890000</v>
      </c>
      <c r="G25" s="417"/>
      <c r="H25" s="245">
        <v>0</v>
      </c>
      <c r="I25" s="245"/>
      <c r="J25" s="245"/>
      <c r="K25" s="245"/>
      <c r="L25" s="245"/>
      <c r="M25" s="245"/>
      <c r="N25" s="417"/>
      <c r="O25" s="418">
        <f>F25-H25-0.9*I25-0.8*J25-0.6*K25-0.5*L25</f>
        <v>94890000</v>
      </c>
      <c r="P25" s="419"/>
      <c r="Q25" s="419"/>
      <c r="R25" s="419"/>
      <c r="S25" s="418">
        <f t="shared" ref="S25:S66" si="17">P25+Q25+R25</f>
        <v>0</v>
      </c>
      <c r="T25" s="419"/>
      <c r="U25" s="361">
        <f t="shared" ref="U25:U66" si="18">O25+S25+T25</f>
        <v>94890000</v>
      </c>
      <c r="V25" s="419"/>
      <c r="W25" s="361">
        <f t="shared" si="4"/>
        <v>94890000</v>
      </c>
      <c r="X25" s="245"/>
      <c r="Y25" s="245"/>
      <c r="Z25" s="245"/>
      <c r="AA25" s="232"/>
      <c r="AB25" s="73" t="s">
        <v>225</v>
      </c>
      <c r="AC25" s="450"/>
      <c r="AE25" s="226" t="str">
        <f t="shared" si="9"/>
        <v>OK</v>
      </c>
      <c r="AF25" s="226" t="str">
        <f t="shared" si="10"/>
        <v>OK</v>
      </c>
      <c r="AG25" s="216" t="str">
        <f t="shared" si="11"/>
        <v>OK</v>
      </c>
      <c r="AH25" s="216" t="str">
        <f t="shared" si="12"/>
        <v>OK</v>
      </c>
      <c r="AI25" s="216" t="str">
        <f t="shared" si="13"/>
        <v>OK</v>
      </c>
      <c r="AJ25" s="216" t="str">
        <f t="shared" si="14"/>
        <v>OK</v>
      </c>
      <c r="AK25" s="216" t="str">
        <f t="shared" si="15"/>
        <v>OK</v>
      </c>
      <c r="AL25" s="250" t="b">
        <f>AA25&gt;=W25*0.2</f>
        <v>0</v>
      </c>
      <c r="AM25" s="216" t="str">
        <f t="shared" si="1"/>
        <v>ERROR</v>
      </c>
      <c r="AN25" s="216" t="str">
        <f t="shared" si="2"/>
        <v>ERROR</v>
      </c>
    </row>
    <row r="26" spans="1:40" ht="25.15" customHeight="1" thickTop="1" thickBot="1" x14ac:dyDescent="0.25">
      <c r="A26" s="358">
        <v>13</v>
      </c>
      <c r="B26" s="233" t="s">
        <v>305</v>
      </c>
      <c r="C26" s="73" t="s">
        <v>225</v>
      </c>
      <c r="D26" s="225">
        <v>0</v>
      </c>
      <c r="E26" s="225"/>
      <c r="F26" s="361">
        <f t="shared" si="3"/>
        <v>0</v>
      </c>
      <c r="G26" s="365"/>
      <c r="H26" s="225">
        <v>0</v>
      </c>
      <c r="I26" s="225"/>
      <c r="J26" s="225"/>
      <c r="K26" s="225"/>
      <c r="L26" s="225"/>
      <c r="M26" s="225"/>
      <c r="N26" s="365"/>
      <c r="O26" s="363">
        <f t="shared" ref="O26:O62" si="19">F26-H26-0.9*I26-0.8*J26-0.6*K26-0.5*L26</f>
        <v>0</v>
      </c>
      <c r="P26" s="420"/>
      <c r="Q26" s="420"/>
      <c r="R26" s="420"/>
      <c r="S26" s="363">
        <f t="shared" si="17"/>
        <v>0</v>
      </c>
      <c r="T26" s="420"/>
      <c r="U26" s="361">
        <f t="shared" si="18"/>
        <v>0</v>
      </c>
      <c r="V26" s="420"/>
      <c r="W26" s="361">
        <f t="shared" si="4"/>
        <v>0</v>
      </c>
      <c r="X26" s="227"/>
      <c r="Y26" s="227"/>
      <c r="Z26" s="227"/>
      <c r="AA26" s="365"/>
      <c r="AB26" s="73" t="s">
        <v>225</v>
      </c>
      <c r="AC26" s="450"/>
      <c r="AE26" s="226" t="str">
        <f t="shared" si="9"/>
        <v>OK</v>
      </c>
      <c r="AF26" s="226" t="str">
        <f t="shared" si="10"/>
        <v>OK</v>
      </c>
      <c r="AG26" s="216" t="str">
        <f t="shared" si="11"/>
        <v>OK</v>
      </c>
      <c r="AH26" s="216" t="str">
        <f t="shared" si="12"/>
        <v>OK</v>
      </c>
      <c r="AI26" s="216" t="str">
        <f t="shared" si="13"/>
        <v>OK</v>
      </c>
      <c r="AJ26" s="216" t="str">
        <f t="shared" si="14"/>
        <v>OK</v>
      </c>
      <c r="AK26" s="216" t="str">
        <f t="shared" si="15"/>
        <v>OK</v>
      </c>
      <c r="AL26" s="250" t="b">
        <f t="shared" ref="AL26:AL30" si="20">AA26&gt;=W26*0.2</f>
        <v>1</v>
      </c>
      <c r="AM26" s="216" t="str">
        <f t="shared" si="1"/>
        <v>OK</v>
      </c>
      <c r="AN26" s="216" t="str">
        <f t="shared" si="2"/>
        <v>OK</v>
      </c>
    </row>
    <row r="27" spans="1:40" ht="25.15" customHeight="1" thickTop="1" thickBot="1" x14ac:dyDescent="0.25">
      <c r="A27" s="358">
        <v>14</v>
      </c>
      <c r="B27" s="233" t="s">
        <v>304</v>
      </c>
      <c r="C27" s="73" t="s">
        <v>225</v>
      </c>
      <c r="D27" s="225"/>
      <c r="E27" s="225"/>
      <c r="F27" s="361">
        <f t="shared" si="3"/>
        <v>0</v>
      </c>
      <c r="G27" s="365"/>
      <c r="H27" s="225"/>
      <c r="I27" s="225"/>
      <c r="J27" s="225"/>
      <c r="K27" s="225"/>
      <c r="L27" s="225"/>
      <c r="M27" s="225"/>
      <c r="N27" s="365"/>
      <c r="O27" s="363">
        <f t="shared" si="19"/>
        <v>0</v>
      </c>
      <c r="P27" s="420"/>
      <c r="Q27" s="420"/>
      <c r="R27" s="420"/>
      <c r="S27" s="363">
        <f t="shared" si="17"/>
        <v>0</v>
      </c>
      <c r="T27" s="420"/>
      <c r="U27" s="361">
        <f t="shared" si="18"/>
        <v>0</v>
      </c>
      <c r="V27" s="420"/>
      <c r="W27" s="361">
        <f t="shared" si="4"/>
        <v>0</v>
      </c>
      <c r="X27" s="227"/>
      <c r="Y27" s="227"/>
      <c r="Z27" s="227"/>
      <c r="AA27" s="365"/>
      <c r="AB27" s="73" t="s">
        <v>225</v>
      </c>
      <c r="AC27" s="450"/>
      <c r="AE27" s="226" t="str">
        <f t="shared" si="9"/>
        <v>OK</v>
      </c>
      <c r="AF27" s="226" t="str">
        <f t="shared" si="10"/>
        <v>OK</v>
      </c>
      <c r="AG27" s="216" t="str">
        <f t="shared" si="11"/>
        <v>OK</v>
      </c>
      <c r="AH27" s="216" t="str">
        <f t="shared" si="12"/>
        <v>OK</v>
      </c>
      <c r="AI27" s="216" t="str">
        <f t="shared" si="13"/>
        <v>OK</v>
      </c>
      <c r="AJ27" s="216" t="str">
        <f t="shared" si="14"/>
        <v>OK</v>
      </c>
      <c r="AK27" s="216" t="str">
        <f t="shared" si="15"/>
        <v>OK</v>
      </c>
      <c r="AL27" s="250" t="b">
        <f t="shared" si="20"/>
        <v>1</v>
      </c>
      <c r="AM27" s="216" t="str">
        <f t="shared" si="1"/>
        <v>OK</v>
      </c>
      <c r="AN27" s="216" t="str">
        <f t="shared" si="2"/>
        <v>OK</v>
      </c>
    </row>
    <row r="28" spans="1:40" ht="25.15" customHeight="1" thickTop="1" thickBot="1" x14ac:dyDescent="0.25">
      <c r="A28" s="358">
        <v>15</v>
      </c>
      <c r="B28" s="231" t="s">
        <v>229</v>
      </c>
      <c r="C28" s="73" t="s">
        <v>225</v>
      </c>
      <c r="D28" s="225"/>
      <c r="E28" s="225"/>
      <c r="F28" s="361">
        <f t="shared" si="3"/>
        <v>0</v>
      </c>
      <c r="G28" s="365"/>
      <c r="H28" s="225"/>
      <c r="I28" s="225"/>
      <c r="J28" s="225"/>
      <c r="K28" s="225"/>
      <c r="L28" s="225"/>
      <c r="M28" s="225"/>
      <c r="N28" s="365"/>
      <c r="O28" s="363">
        <f t="shared" si="19"/>
        <v>0</v>
      </c>
      <c r="P28" s="420"/>
      <c r="Q28" s="420"/>
      <c r="R28" s="420"/>
      <c r="S28" s="363">
        <f>P28+Q28+R28</f>
        <v>0</v>
      </c>
      <c r="T28" s="420"/>
      <c r="U28" s="361">
        <f t="shared" si="18"/>
        <v>0</v>
      </c>
      <c r="V28" s="420"/>
      <c r="W28" s="361">
        <f t="shared" si="4"/>
        <v>0</v>
      </c>
      <c r="X28" s="227"/>
      <c r="Y28" s="227"/>
      <c r="Z28" s="227"/>
      <c r="AA28" s="365"/>
      <c r="AB28" s="73" t="s">
        <v>225</v>
      </c>
      <c r="AC28" s="450"/>
      <c r="AE28" s="226" t="str">
        <f t="shared" si="9"/>
        <v>OK</v>
      </c>
      <c r="AF28" s="226" t="str">
        <f t="shared" si="10"/>
        <v>OK</v>
      </c>
      <c r="AG28" s="216" t="str">
        <f t="shared" si="11"/>
        <v>OK</v>
      </c>
      <c r="AH28" s="216" t="str">
        <f t="shared" si="12"/>
        <v>OK</v>
      </c>
      <c r="AI28" s="216" t="str">
        <f t="shared" si="13"/>
        <v>OK</v>
      </c>
      <c r="AJ28" s="216" t="str">
        <f t="shared" si="14"/>
        <v>OK</v>
      </c>
      <c r="AK28" s="216" t="str">
        <f t="shared" si="15"/>
        <v>OK</v>
      </c>
      <c r="AL28" s="250" t="b">
        <f t="shared" si="20"/>
        <v>1</v>
      </c>
      <c r="AM28" s="216" t="str">
        <f t="shared" si="1"/>
        <v>OK</v>
      </c>
      <c r="AN28" s="216" t="str">
        <f t="shared" si="2"/>
        <v>OK</v>
      </c>
    </row>
    <row r="29" spans="1:40" ht="25.15" customHeight="1" thickTop="1" thickBot="1" x14ac:dyDescent="0.25">
      <c r="A29" s="358">
        <v>16</v>
      </c>
      <c r="B29" s="233" t="s">
        <v>305</v>
      </c>
      <c r="C29" s="73" t="s">
        <v>225</v>
      </c>
      <c r="D29" s="225"/>
      <c r="E29" s="225"/>
      <c r="F29" s="361">
        <f t="shared" si="3"/>
        <v>0</v>
      </c>
      <c r="G29" s="365"/>
      <c r="H29" s="225"/>
      <c r="I29" s="225"/>
      <c r="J29" s="225"/>
      <c r="K29" s="225"/>
      <c r="L29" s="225"/>
      <c r="M29" s="225"/>
      <c r="N29" s="365"/>
      <c r="O29" s="363">
        <f t="shared" si="19"/>
        <v>0</v>
      </c>
      <c r="P29" s="420"/>
      <c r="Q29" s="420"/>
      <c r="R29" s="420"/>
      <c r="S29" s="363">
        <f t="shared" si="17"/>
        <v>0</v>
      </c>
      <c r="T29" s="420"/>
      <c r="U29" s="361">
        <f t="shared" si="18"/>
        <v>0</v>
      </c>
      <c r="V29" s="420"/>
      <c r="W29" s="361">
        <f t="shared" si="4"/>
        <v>0</v>
      </c>
      <c r="X29" s="227"/>
      <c r="Y29" s="227"/>
      <c r="Z29" s="227"/>
      <c r="AA29" s="365"/>
      <c r="AB29" s="73" t="s">
        <v>225</v>
      </c>
      <c r="AC29" s="450"/>
      <c r="AE29" s="226" t="str">
        <f t="shared" si="9"/>
        <v>OK</v>
      </c>
      <c r="AF29" s="226" t="str">
        <f t="shared" si="10"/>
        <v>OK</v>
      </c>
      <c r="AG29" s="216" t="str">
        <f t="shared" si="11"/>
        <v>OK</v>
      </c>
      <c r="AH29" s="216" t="str">
        <f t="shared" si="12"/>
        <v>OK</v>
      </c>
      <c r="AI29" s="216" t="str">
        <f t="shared" si="13"/>
        <v>OK</v>
      </c>
      <c r="AJ29" s="216" t="str">
        <f t="shared" si="14"/>
        <v>OK</v>
      </c>
      <c r="AK29" s="216" t="str">
        <f t="shared" si="15"/>
        <v>OK</v>
      </c>
      <c r="AL29" s="250" t="b">
        <f t="shared" si="20"/>
        <v>1</v>
      </c>
      <c r="AM29" s="216" t="str">
        <f t="shared" si="1"/>
        <v>OK</v>
      </c>
      <c r="AN29" s="216" t="str">
        <f t="shared" si="2"/>
        <v>OK</v>
      </c>
    </row>
    <row r="30" spans="1:40" ht="25.15" customHeight="1" thickTop="1" thickBot="1" x14ac:dyDescent="0.25">
      <c r="A30" s="358">
        <v>17</v>
      </c>
      <c r="B30" s="233" t="s">
        <v>304</v>
      </c>
      <c r="C30" s="73" t="s">
        <v>225</v>
      </c>
      <c r="D30" s="225"/>
      <c r="E30" s="225"/>
      <c r="F30" s="361">
        <f t="shared" si="3"/>
        <v>0</v>
      </c>
      <c r="G30" s="365"/>
      <c r="H30" s="225"/>
      <c r="I30" s="225"/>
      <c r="J30" s="225"/>
      <c r="K30" s="225"/>
      <c r="L30" s="225"/>
      <c r="M30" s="225"/>
      <c r="N30" s="365"/>
      <c r="O30" s="363">
        <f t="shared" si="19"/>
        <v>0</v>
      </c>
      <c r="P30" s="420"/>
      <c r="Q30" s="420"/>
      <c r="R30" s="420"/>
      <c r="S30" s="363">
        <f t="shared" si="17"/>
        <v>0</v>
      </c>
      <c r="T30" s="420"/>
      <c r="U30" s="361">
        <f t="shared" si="18"/>
        <v>0</v>
      </c>
      <c r="V30" s="420"/>
      <c r="W30" s="361">
        <f t="shared" si="4"/>
        <v>0</v>
      </c>
      <c r="X30" s="227"/>
      <c r="Y30" s="227"/>
      <c r="Z30" s="227"/>
      <c r="AA30" s="365"/>
      <c r="AB30" s="73" t="s">
        <v>225</v>
      </c>
      <c r="AC30" s="450"/>
      <c r="AE30" s="226" t="str">
        <f t="shared" si="9"/>
        <v>OK</v>
      </c>
      <c r="AF30" s="226" t="str">
        <f t="shared" si="10"/>
        <v>OK</v>
      </c>
      <c r="AG30" s="216" t="str">
        <f t="shared" si="11"/>
        <v>OK</v>
      </c>
      <c r="AH30" s="216" t="str">
        <f t="shared" si="12"/>
        <v>OK</v>
      </c>
      <c r="AI30" s="216" t="str">
        <f t="shared" si="13"/>
        <v>OK</v>
      </c>
      <c r="AJ30" s="216" t="str">
        <f t="shared" si="14"/>
        <v>OK</v>
      </c>
      <c r="AK30" s="216" t="str">
        <f t="shared" si="15"/>
        <v>OK</v>
      </c>
      <c r="AL30" s="250" t="b">
        <f t="shared" si="20"/>
        <v>1</v>
      </c>
      <c r="AM30" s="216" t="str">
        <f t="shared" si="1"/>
        <v>OK</v>
      </c>
      <c r="AN30" s="216" t="str">
        <f t="shared" si="2"/>
        <v>OK</v>
      </c>
    </row>
    <row r="31" spans="1:40" ht="25.15" customHeight="1" thickTop="1" thickBot="1" x14ac:dyDescent="0.25">
      <c r="A31" s="358">
        <v>18</v>
      </c>
      <c r="B31" s="231" t="s">
        <v>230</v>
      </c>
      <c r="C31" s="73" t="s">
        <v>225</v>
      </c>
      <c r="D31" s="225">
        <v>20000</v>
      </c>
      <c r="E31" s="225"/>
      <c r="F31" s="361">
        <f t="shared" si="3"/>
        <v>20000</v>
      </c>
      <c r="G31" s="365"/>
      <c r="H31" s="225">
        <v>0</v>
      </c>
      <c r="I31" s="225"/>
      <c r="J31" s="225"/>
      <c r="K31" s="225"/>
      <c r="L31" s="225"/>
      <c r="M31" s="225"/>
      <c r="N31" s="365"/>
      <c r="O31" s="363">
        <f t="shared" si="19"/>
        <v>20000</v>
      </c>
      <c r="P31" s="420"/>
      <c r="Q31" s="420"/>
      <c r="R31" s="420"/>
      <c r="S31" s="363">
        <f t="shared" si="17"/>
        <v>0</v>
      </c>
      <c r="T31" s="420"/>
      <c r="U31" s="361">
        <f t="shared" si="18"/>
        <v>20000</v>
      </c>
      <c r="V31" s="420"/>
      <c r="W31" s="361">
        <f t="shared" si="4"/>
        <v>20000</v>
      </c>
      <c r="X31" s="227"/>
      <c r="Y31" s="227"/>
      <c r="Z31" s="227"/>
      <c r="AA31" s="365"/>
      <c r="AB31" s="73" t="s">
        <v>225</v>
      </c>
      <c r="AC31" s="450"/>
      <c r="AE31" s="226" t="str">
        <f t="shared" si="9"/>
        <v>OK</v>
      </c>
      <c r="AF31" s="226" t="str">
        <f t="shared" si="10"/>
        <v>OK</v>
      </c>
      <c r="AG31" s="216" t="str">
        <f t="shared" si="11"/>
        <v>OK</v>
      </c>
      <c r="AH31" s="216" t="str">
        <f t="shared" si="12"/>
        <v>OK</v>
      </c>
      <c r="AI31" s="216" t="str">
        <f t="shared" si="13"/>
        <v>OK</v>
      </c>
      <c r="AJ31" s="216" t="str">
        <f t="shared" si="14"/>
        <v>OK</v>
      </c>
      <c r="AK31" s="216" t="str">
        <f t="shared" si="15"/>
        <v>OK</v>
      </c>
      <c r="AL31" s="250" t="b">
        <f>AA31&gt;=W31*0.25</f>
        <v>0</v>
      </c>
      <c r="AM31" s="216" t="str">
        <f t="shared" si="1"/>
        <v>ERROR</v>
      </c>
      <c r="AN31" s="216" t="str">
        <f t="shared" si="2"/>
        <v>ERROR</v>
      </c>
    </row>
    <row r="32" spans="1:40" ht="25.15" customHeight="1" thickTop="1" thickBot="1" x14ac:dyDescent="0.25">
      <c r="A32" s="358">
        <v>19</v>
      </c>
      <c r="B32" s="233" t="s">
        <v>305</v>
      </c>
      <c r="C32" s="73" t="s">
        <v>225</v>
      </c>
      <c r="D32" s="225">
        <v>20000</v>
      </c>
      <c r="E32" s="225"/>
      <c r="F32" s="361">
        <f t="shared" si="3"/>
        <v>20000</v>
      </c>
      <c r="G32" s="365"/>
      <c r="H32" s="225">
        <v>0</v>
      </c>
      <c r="I32" s="225"/>
      <c r="J32" s="225"/>
      <c r="K32" s="225"/>
      <c r="L32" s="225"/>
      <c r="M32" s="225"/>
      <c r="N32" s="365"/>
      <c r="O32" s="363">
        <f t="shared" si="19"/>
        <v>20000</v>
      </c>
      <c r="P32" s="420"/>
      <c r="Q32" s="420"/>
      <c r="R32" s="420"/>
      <c r="S32" s="363">
        <f t="shared" si="17"/>
        <v>0</v>
      </c>
      <c r="T32" s="420"/>
      <c r="U32" s="361">
        <f t="shared" si="18"/>
        <v>20000</v>
      </c>
      <c r="V32" s="420"/>
      <c r="W32" s="361">
        <f t="shared" si="4"/>
        <v>20000</v>
      </c>
      <c r="X32" s="227"/>
      <c r="Y32" s="227"/>
      <c r="Z32" s="227"/>
      <c r="AA32" s="365"/>
      <c r="AB32" s="73" t="s">
        <v>225</v>
      </c>
      <c r="AC32" s="450"/>
      <c r="AE32" s="226" t="str">
        <f t="shared" si="9"/>
        <v>OK</v>
      </c>
      <c r="AF32" s="226" t="str">
        <f t="shared" si="10"/>
        <v>OK</v>
      </c>
      <c r="AG32" s="216" t="str">
        <f t="shared" si="11"/>
        <v>OK</v>
      </c>
      <c r="AH32" s="216" t="str">
        <f t="shared" si="12"/>
        <v>OK</v>
      </c>
      <c r="AI32" s="216" t="str">
        <f t="shared" si="13"/>
        <v>OK</v>
      </c>
      <c r="AJ32" s="216" t="str">
        <f t="shared" si="14"/>
        <v>OK</v>
      </c>
      <c r="AK32" s="216" t="str">
        <f t="shared" si="15"/>
        <v>OK</v>
      </c>
      <c r="AL32" s="250" t="b">
        <f t="shared" ref="AL32:AL33" si="21">AA32&gt;=W32*0.25</f>
        <v>0</v>
      </c>
      <c r="AM32" s="216" t="str">
        <f t="shared" si="1"/>
        <v>ERROR</v>
      </c>
      <c r="AN32" s="216" t="str">
        <f t="shared" si="2"/>
        <v>ERROR</v>
      </c>
    </row>
    <row r="33" spans="1:40" ht="25.15" customHeight="1" thickTop="1" thickBot="1" x14ac:dyDescent="0.25">
      <c r="A33" s="358">
        <v>20</v>
      </c>
      <c r="B33" s="233" t="s">
        <v>304</v>
      </c>
      <c r="C33" s="73" t="s">
        <v>225</v>
      </c>
      <c r="D33" s="225"/>
      <c r="E33" s="225"/>
      <c r="F33" s="361">
        <f t="shared" si="3"/>
        <v>0</v>
      </c>
      <c r="G33" s="365"/>
      <c r="H33" s="225"/>
      <c r="I33" s="225"/>
      <c r="J33" s="225"/>
      <c r="K33" s="225"/>
      <c r="L33" s="225"/>
      <c r="M33" s="225"/>
      <c r="N33" s="365"/>
      <c r="O33" s="363">
        <f t="shared" si="19"/>
        <v>0</v>
      </c>
      <c r="P33" s="420"/>
      <c r="Q33" s="420"/>
      <c r="R33" s="420"/>
      <c r="S33" s="363">
        <f t="shared" si="17"/>
        <v>0</v>
      </c>
      <c r="T33" s="420"/>
      <c r="U33" s="361">
        <f t="shared" si="18"/>
        <v>0</v>
      </c>
      <c r="V33" s="420"/>
      <c r="W33" s="361">
        <f t="shared" si="4"/>
        <v>0</v>
      </c>
      <c r="X33" s="227"/>
      <c r="Y33" s="227"/>
      <c r="Z33" s="227"/>
      <c r="AA33" s="365"/>
      <c r="AB33" s="73" t="s">
        <v>225</v>
      </c>
      <c r="AC33" s="450"/>
      <c r="AE33" s="226" t="str">
        <f t="shared" si="9"/>
        <v>OK</v>
      </c>
      <c r="AF33" s="226" t="str">
        <f t="shared" si="10"/>
        <v>OK</v>
      </c>
      <c r="AG33" s="216" t="str">
        <f t="shared" si="11"/>
        <v>OK</v>
      </c>
      <c r="AH33" s="216" t="str">
        <f t="shared" si="12"/>
        <v>OK</v>
      </c>
      <c r="AI33" s="216" t="str">
        <f t="shared" si="13"/>
        <v>OK</v>
      </c>
      <c r="AJ33" s="216" t="str">
        <f t="shared" si="14"/>
        <v>OK</v>
      </c>
      <c r="AK33" s="216" t="str">
        <f t="shared" si="15"/>
        <v>OK</v>
      </c>
      <c r="AL33" s="250" t="b">
        <f t="shared" si="21"/>
        <v>1</v>
      </c>
      <c r="AM33" s="216" t="str">
        <f t="shared" si="1"/>
        <v>OK</v>
      </c>
      <c r="AN33" s="216" t="str">
        <f t="shared" si="2"/>
        <v>OK</v>
      </c>
    </row>
    <row r="34" spans="1:40" ht="25.15" customHeight="1" thickTop="1" thickBot="1" x14ac:dyDescent="0.25">
      <c r="A34" s="358">
        <v>21</v>
      </c>
      <c r="B34" s="231" t="s">
        <v>231</v>
      </c>
      <c r="C34" s="73" t="s">
        <v>225</v>
      </c>
      <c r="D34" s="225"/>
      <c r="E34" s="225"/>
      <c r="F34" s="361">
        <f t="shared" si="3"/>
        <v>0</v>
      </c>
      <c r="G34" s="365"/>
      <c r="H34" s="225"/>
      <c r="I34" s="225"/>
      <c r="J34" s="225"/>
      <c r="K34" s="225"/>
      <c r="L34" s="225"/>
      <c r="M34" s="225"/>
      <c r="N34" s="365"/>
      <c r="O34" s="363">
        <f t="shared" si="19"/>
        <v>0</v>
      </c>
      <c r="P34" s="420"/>
      <c r="Q34" s="420"/>
      <c r="R34" s="420"/>
      <c r="S34" s="363">
        <f t="shared" si="17"/>
        <v>0</v>
      </c>
      <c r="T34" s="420"/>
      <c r="U34" s="361">
        <f t="shared" si="18"/>
        <v>0</v>
      </c>
      <c r="V34" s="420"/>
      <c r="W34" s="361">
        <f t="shared" si="4"/>
        <v>0</v>
      </c>
      <c r="X34" s="227"/>
      <c r="Y34" s="227"/>
      <c r="Z34" s="227"/>
      <c r="AA34" s="365"/>
      <c r="AB34" s="73" t="s">
        <v>225</v>
      </c>
      <c r="AC34" s="450"/>
      <c r="AE34" s="226" t="str">
        <f t="shared" si="9"/>
        <v>OK</v>
      </c>
      <c r="AF34" s="226" t="str">
        <f t="shared" si="10"/>
        <v>OK</v>
      </c>
      <c r="AG34" s="216" t="str">
        <f t="shared" si="11"/>
        <v>OK</v>
      </c>
      <c r="AH34" s="216" t="str">
        <f t="shared" si="12"/>
        <v>OK</v>
      </c>
      <c r="AI34" s="216" t="str">
        <f t="shared" si="13"/>
        <v>OK</v>
      </c>
      <c r="AJ34" s="216" t="str">
        <f t="shared" si="14"/>
        <v>OK</v>
      </c>
      <c r="AK34" s="216" t="str">
        <f t="shared" si="15"/>
        <v>OK</v>
      </c>
      <c r="AL34" s="250" t="b">
        <f>AA34&gt;=W34*0.35</f>
        <v>1</v>
      </c>
      <c r="AM34" s="216" t="str">
        <f t="shared" si="1"/>
        <v>OK</v>
      </c>
      <c r="AN34" s="216" t="str">
        <f t="shared" si="2"/>
        <v>OK</v>
      </c>
    </row>
    <row r="35" spans="1:40" ht="25.15" customHeight="1" thickTop="1" thickBot="1" x14ac:dyDescent="0.25">
      <c r="A35" s="358">
        <v>22</v>
      </c>
      <c r="B35" s="233" t="s">
        <v>305</v>
      </c>
      <c r="C35" s="73" t="s">
        <v>225</v>
      </c>
      <c r="D35" s="225"/>
      <c r="E35" s="225"/>
      <c r="F35" s="361">
        <f t="shared" si="3"/>
        <v>0</v>
      </c>
      <c r="G35" s="365"/>
      <c r="H35" s="225"/>
      <c r="I35" s="225"/>
      <c r="J35" s="225"/>
      <c r="K35" s="225"/>
      <c r="L35" s="225"/>
      <c r="M35" s="225"/>
      <c r="N35" s="365"/>
      <c r="O35" s="363">
        <f t="shared" si="19"/>
        <v>0</v>
      </c>
      <c r="P35" s="420"/>
      <c r="Q35" s="420"/>
      <c r="R35" s="420"/>
      <c r="S35" s="363">
        <f t="shared" si="17"/>
        <v>0</v>
      </c>
      <c r="T35" s="420"/>
      <c r="U35" s="361">
        <f t="shared" si="18"/>
        <v>0</v>
      </c>
      <c r="V35" s="420"/>
      <c r="W35" s="361">
        <f t="shared" si="4"/>
        <v>0</v>
      </c>
      <c r="X35" s="227"/>
      <c r="Y35" s="227"/>
      <c r="Z35" s="227"/>
      <c r="AA35" s="365"/>
      <c r="AB35" s="73" t="s">
        <v>225</v>
      </c>
      <c r="AC35" s="450"/>
      <c r="AE35" s="226" t="str">
        <f t="shared" si="9"/>
        <v>OK</v>
      </c>
      <c r="AF35" s="226" t="str">
        <f t="shared" si="10"/>
        <v>OK</v>
      </c>
      <c r="AG35" s="216" t="str">
        <f t="shared" si="11"/>
        <v>OK</v>
      </c>
      <c r="AH35" s="216" t="str">
        <f t="shared" si="12"/>
        <v>OK</v>
      </c>
      <c r="AI35" s="216" t="str">
        <f t="shared" si="13"/>
        <v>OK</v>
      </c>
      <c r="AJ35" s="216" t="str">
        <f t="shared" si="14"/>
        <v>OK</v>
      </c>
      <c r="AK35" s="216" t="str">
        <f t="shared" si="15"/>
        <v>OK</v>
      </c>
      <c r="AL35" s="250" t="b">
        <f t="shared" ref="AL35:AL42" si="22">AA35&gt;=W35*0.35</f>
        <v>1</v>
      </c>
      <c r="AM35" s="216" t="str">
        <f t="shared" si="1"/>
        <v>OK</v>
      </c>
      <c r="AN35" s="216" t="str">
        <f t="shared" si="2"/>
        <v>OK</v>
      </c>
    </row>
    <row r="36" spans="1:40" ht="25.15" customHeight="1" thickTop="1" thickBot="1" x14ac:dyDescent="0.25">
      <c r="A36" s="358">
        <v>23</v>
      </c>
      <c r="B36" s="233" t="s">
        <v>304</v>
      </c>
      <c r="C36" s="73" t="s">
        <v>225</v>
      </c>
      <c r="D36" s="225"/>
      <c r="E36" s="225"/>
      <c r="F36" s="361">
        <f t="shared" si="3"/>
        <v>0</v>
      </c>
      <c r="G36" s="365"/>
      <c r="H36" s="225"/>
      <c r="I36" s="225"/>
      <c r="J36" s="225"/>
      <c r="K36" s="225"/>
      <c r="L36" s="225"/>
      <c r="M36" s="225"/>
      <c r="N36" s="365"/>
      <c r="O36" s="363">
        <f t="shared" si="19"/>
        <v>0</v>
      </c>
      <c r="P36" s="420"/>
      <c r="Q36" s="420"/>
      <c r="R36" s="420"/>
      <c r="S36" s="363">
        <f t="shared" si="17"/>
        <v>0</v>
      </c>
      <c r="T36" s="420"/>
      <c r="U36" s="361">
        <f t="shared" si="18"/>
        <v>0</v>
      </c>
      <c r="V36" s="420"/>
      <c r="W36" s="361">
        <f t="shared" si="4"/>
        <v>0</v>
      </c>
      <c r="X36" s="227"/>
      <c r="Y36" s="227"/>
      <c r="Z36" s="227"/>
      <c r="AA36" s="365"/>
      <c r="AB36" s="73" t="s">
        <v>225</v>
      </c>
      <c r="AC36" s="450"/>
      <c r="AE36" s="226" t="str">
        <f t="shared" si="9"/>
        <v>OK</v>
      </c>
      <c r="AF36" s="226" t="str">
        <f t="shared" si="10"/>
        <v>OK</v>
      </c>
      <c r="AG36" s="216" t="str">
        <f>IF(MIN(F36:O36)&gt;=0,"OK","ERROR")</f>
        <v>OK</v>
      </c>
      <c r="AH36" s="216" t="str">
        <f>IF(MAX(P36:S36)&lt;=0,"OK","ERROR")</f>
        <v>OK</v>
      </c>
      <c r="AI36" s="216" t="str">
        <f>IF(MIN(T36:U36)&gt;=0,"OK","ERROR")</f>
        <v>OK</v>
      </c>
      <c r="AJ36" s="216" t="str">
        <f>IF(V36&lt;=0,"OK","ERROR")</f>
        <v>OK</v>
      </c>
      <c r="AK36" s="216" t="str">
        <f>IF(MIN(W36:AA36)&gt;=0,"OK","ERROR")</f>
        <v>OK</v>
      </c>
      <c r="AL36" s="250" t="b">
        <f t="shared" si="22"/>
        <v>1</v>
      </c>
      <c r="AM36" s="216" t="str">
        <f t="shared" si="1"/>
        <v>OK</v>
      </c>
      <c r="AN36" s="216" t="str">
        <f t="shared" si="2"/>
        <v>OK</v>
      </c>
    </row>
    <row r="37" spans="1:40" ht="20.65" customHeight="1" thickTop="1" thickBot="1" x14ac:dyDescent="0.25">
      <c r="A37" s="358">
        <v>24</v>
      </c>
      <c r="B37" s="231" t="s">
        <v>232</v>
      </c>
      <c r="C37" s="73" t="s">
        <v>225</v>
      </c>
      <c r="D37" s="225">
        <v>0</v>
      </c>
      <c r="E37" s="225"/>
      <c r="F37" s="361">
        <f t="shared" si="3"/>
        <v>0</v>
      </c>
      <c r="G37" s="365"/>
      <c r="H37" s="225">
        <v>0</v>
      </c>
      <c r="I37" s="225"/>
      <c r="J37" s="225"/>
      <c r="K37" s="225"/>
      <c r="L37" s="225"/>
      <c r="M37" s="225"/>
      <c r="N37" s="365"/>
      <c r="O37" s="363">
        <f t="shared" si="19"/>
        <v>0</v>
      </c>
      <c r="P37" s="420"/>
      <c r="Q37" s="420"/>
      <c r="R37" s="420"/>
      <c r="S37" s="363">
        <f t="shared" si="17"/>
        <v>0</v>
      </c>
      <c r="T37" s="420"/>
      <c r="U37" s="361">
        <f t="shared" si="18"/>
        <v>0</v>
      </c>
      <c r="V37" s="420"/>
      <c r="W37" s="361">
        <f t="shared" si="4"/>
        <v>0</v>
      </c>
      <c r="X37" s="227"/>
      <c r="Y37" s="227"/>
      <c r="Z37" s="227"/>
      <c r="AA37" s="365"/>
      <c r="AB37" s="73" t="s">
        <v>225</v>
      </c>
      <c r="AC37" s="450"/>
      <c r="AE37" s="226" t="str">
        <f t="shared" si="9"/>
        <v>OK</v>
      </c>
      <c r="AF37" s="226" t="str">
        <f t="shared" si="10"/>
        <v>OK</v>
      </c>
      <c r="AG37" s="216" t="str">
        <f>IF(MIN(F37:O37)&gt;=0,"OK","ERROR")</f>
        <v>OK</v>
      </c>
      <c r="AH37" s="216" t="str">
        <f>IF(MAX(P37:S37)&lt;=0,"OK","ERROR")</f>
        <v>OK</v>
      </c>
      <c r="AI37" s="216" t="str">
        <f>IF(MIN(T37:U37)&gt;=0,"OK","ERROR")</f>
        <v>OK</v>
      </c>
      <c r="AJ37" s="216" t="str">
        <f>IF(V37&lt;=0,"OK","ERROR")</f>
        <v>OK</v>
      </c>
      <c r="AK37" s="216" t="str">
        <f>IF(MIN(W37:AA37)&gt;=0,"OK","ERROR")</f>
        <v>OK</v>
      </c>
      <c r="AL37" s="250" t="b">
        <f t="shared" si="22"/>
        <v>1</v>
      </c>
      <c r="AM37" s="216" t="str">
        <f t="shared" si="1"/>
        <v>OK</v>
      </c>
      <c r="AN37" s="216" t="str">
        <f t="shared" si="2"/>
        <v>OK</v>
      </c>
    </row>
    <row r="38" spans="1:40" ht="25.15" customHeight="1" thickTop="1" thickBot="1" x14ac:dyDescent="0.25">
      <c r="A38" s="358">
        <v>25</v>
      </c>
      <c r="B38" s="233" t="s">
        <v>305</v>
      </c>
      <c r="C38" s="73" t="s">
        <v>225</v>
      </c>
      <c r="D38" s="225">
        <v>180000</v>
      </c>
      <c r="E38" s="225"/>
      <c r="F38" s="361">
        <f t="shared" si="3"/>
        <v>180000</v>
      </c>
      <c r="G38" s="365"/>
      <c r="H38" s="225">
        <v>0</v>
      </c>
      <c r="I38" s="225"/>
      <c r="J38" s="225"/>
      <c r="K38" s="225"/>
      <c r="L38" s="225"/>
      <c r="M38" s="225"/>
      <c r="N38" s="365"/>
      <c r="O38" s="363">
        <f t="shared" si="19"/>
        <v>180000</v>
      </c>
      <c r="P38" s="420"/>
      <c r="Q38" s="420"/>
      <c r="R38" s="420"/>
      <c r="S38" s="363">
        <f t="shared" si="17"/>
        <v>0</v>
      </c>
      <c r="T38" s="420"/>
      <c r="U38" s="361">
        <f t="shared" si="18"/>
        <v>180000</v>
      </c>
      <c r="V38" s="420"/>
      <c r="W38" s="361">
        <f t="shared" si="4"/>
        <v>180000</v>
      </c>
      <c r="X38" s="227"/>
      <c r="Y38" s="227"/>
      <c r="Z38" s="227"/>
      <c r="AA38" s="365"/>
      <c r="AB38" s="73" t="s">
        <v>225</v>
      </c>
      <c r="AC38" s="450"/>
      <c r="AE38" s="226" t="str">
        <f t="shared" si="9"/>
        <v>OK</v>
      </c>
      <c r="AF38" s="226" t="str">
        <f t="shared" si="10"/>
        <v>OK</v>
      </c>
      <c r="AG38" s="216" t="str">
        <f>IF(MIN(F38:O38)&gt;=0,"OK","ERROR")</f>
        <v>OK</v>
      </c>
      <c r="AH38" s="216" t="str">
        <f>IF(MAX(P38:S38)&lt;=0,"OK","ERROR")</f>
        <v>OK</v>
      </c>
      <c r="AI38" s="216" t="str">
        <f>IF(MIN(T38:U38)&gt;=0,"OK","ERROR")</f>
        <v>OK</v>
      </c>
      <c r="AJ38" s="216" t="str">
        <f>IF(V38&lt;=0,"OK","ERROR")</f>
        <v>OK</v>
      </c>
      <c r="AK38" s="216" t="str">
        <f>IF(MIN(W38:AA38)&gt;=0,"OK","ERROR")</f>
        <v>OK</v>
      </c>
      <c r="AL38" s="250" t="b">
        <f t="shared" si="22"/>
        <v>0</v>
      </c>
      <c r="AM38" s="216" t="str">
        <f t="shared" si="1"/>
        <v>ERROR</v>
      </c>
      <c r="AN38" s="216" t="str">
        <f t="shared" si="2"/>
        <v>ERROR</v>
      </c>
    </row>
    <row r="39" spans="1:40" ht="25.15" customHeight="1" thickTop="1" thickBot="1" x14ac:dyDescent="0.25">
      <c r="A39" s="358">
        <v>26</v>
      </c>
      <c r="B39" s="233" t="s">
        <v>304</v>
      </c>
      <c r="C39" s="73" t="s">
        <v>225</v>
      </c>
      <c r="D39" s="225"/>
      <c r="E39" s="225"/>
      <c r="F39" s="361">
        <f t="shared" si="3"/>
        <v>0</v>
      </c>
      <c r="G39" s="365"/>
      <c r="H39" s="225"/>
      <c r="I39" s="225"/>
      <c r="J39" s="225"/>
      <c r="K39" s="225"/>
      <c r="L39" s="225"/>
      <c r="M39" s="225"/>
      <c r="N39" s="365"/>
      <c r="O39" s="363">
        <f t="shared" si="19"/>
        <v>0</v>
      </c>
      <c r="P39" s="420"/>
      <c r="Q39" s="420"/>
      <c r="R39" s="420"/>
      <c r="S39" s="363">
        <f t="shared" si="17"/>
        <v>0</v>
      </c>
      <c r="T39" s="420"/>
      <c r="U39" s="361">
        <f t="shared" si="18"/>
        <v>0</v>
      </c>
      <c r="V39" s="420"/>
      <c r="W39" s="361">
        <f t="shared" si="4"/>
        <v>0</v>
      </c>
      <c r="X39" s="227"/>
      <c r="Y39" s="227"/>
      <c r="Z39" s="227"/>
      <c r="AA39" s="365"/>
      <c r="AB39" s="73" t="s">
        <v>225</v>
      </c>
      <c r="AC39" s="450"/>
      <c r="AE39" s="226" t="str">
        <f t="shared" si="9"/>
        <v>OK</v>
      </c>
      <c r="AF39" s="226" t="str">
        <f t="shared" si="10"/>
        <v>OK</v>
      </c>
      <c r="AG39" s="216" t="str">
        <f>IF(MIN(F39:O39)&gt;=0,"OK","ERROR")</f>
        <v>OK</v>
      </c>
      <c r="AH39" s="216" t="str">
        <f>IF(MAX(P39:S39)&lt;=0,"OK","ERROR")</f>
        <v>OK</v>
      </c>
      <c r="AI39" s="216" t="str">
        <f>IF(MIN(T39:U39)&gt;=0,"OK","ERROR")</f>
        <v>OK</v>
      </c>
      <c r="AJ39" s="216" t="str">
        <f>IF(V39&lt;=0,"OK","ERROR")</f>
        <v>OK</v>
      </c>
      <c r="AK39" s="216" t="str">
        <f>IF(MIN(W39:AA39)&gt;=0,"OK","ERROR")</f>
        <v>OK</v>
      </c>
      <c r="AL39" s="250" t="b">
        <f t="shared" si="22"/>
        <v>1</v>
      </c>
      <c r="AM39" s="216" t="str">
        <f t="shared" si="1"/>
        <v>OK</v>
      </c>
      <c r="AN39" s="216" t="str">
        <f t="shared" si="2"/>
        <v>OK</v>
      </c>
    </row>
    <row r="40" spans="1:40" ht="25.15" customHeight="1" thickTop="1" thickBot="1" x14ac:dyDescent="0.25">
      <c r="A40" s="358">
        <v>27</v>
      </c>
      <c r="B40" s="231" t="s">
        <v>233</v>
      </c>
      <c r="C40" s="73" t="s">
        <v>225</v>
      </c>
      <c r="D40" s="225">
        <v>50000</v>
      </c>
      <c r="E40" s="225"/>
      <c r="F40" s="361">
        <f t="shared" si="3"/>
        <v>50000</v>
      </c>
      <c r="G40" s="365"/>
      <c r="H40" s="225">
        <v>0</v>
      </c>
      <c r="I40" s="225"/>
      <c r="J40" s="225"/>
      <c r="K40" s="225"/>
      <c r="L40" s="225"/>
      <c r="M40" s="225"/>
      <c r="N40" s="365"/>
      <c r="O40" s="363">
        <f t="shared" si="19"/>
        <v>50000</v>
      </c>
      <c r="P40" s="420"/>
      <c r="Q40" s="420"/>
      <c r="R40" s="420"/>
      <c r="S40" s="363">
        <f t="shared" si="17"/>
        <v>0</v>
      </c>
      <c r="T40" s="420"/>
      <c r="U40" s="361">
        <f t="shared" si="18"/>
        <v>50000</v>
      </c>
      <c r="V40" s="420"/>
      <c r="W40" s="361">
        <f t="shared" si="4"/>
        <v>50000</v>
      </c>
      <c r="X40" s="227"/>
      <c r="Y40" s="227"/>
      <c r="Z40" s="227"/>
      <c r="AA40" s="365"/>
      <c r="AB40" s="73" t="s">
        <v>225</v>
      </c>
      <c r="AC40" s="450"/>
      <c r="AE40" s="226" t="str">
        <f t="shared" si="9"/>
        <v>OK</v>
      </c>
      <c r="AF40" s="226" t="str">
        <f t="shared" si="10"/>
        <v>OK</v>
      </c>
      <c r="AG40" s="216" t="str">
        <f>IF(MIN(F40:O40)&gt;=0,"OK","ERROR")</f>
        <v>OK</v>
      </c>
      <c r="AH40" s="216" t="str">
        <f>IF(MAX(P40:S40)&lt;=0,"OK","ERROR")</f>
        <v>OK</v>
      </c>
      <c r="AI40" s="216" t="str">
        <f>IF(MIN(T40:U40)&gt;=0,"OK","ERROR")</f>
        <v>OK</v>
      </c>
      <c r="AJ40" s="216" t="str">
        <f>IF(V40&lt;=0,"OK","ERROR")</f>
        <v>OK</v>
      </c>
      <c r="AK40" s="216" t="str">
        <f>IF(MIN(W40:AA40)&gt;=0,"OK","ERROR")</f>
        <v>OK</v>
      </c>
      <c r="AL40" s="250" t="b">
        <f t="shared" si="22"/>
        <v>0</v>
      </c>
      <c r="AM40" s="216" t="str">
        <f t="shared" si="1"/>
        <v>ERROR</v>
      </c>
      <c r="AN40" s="216" t="str">
        <f t="shared" si="2"/>
        <v>ERROR</v>
      </c>
    </row>
    <row r="41" spans="1:40" ht="25.15" customHeight="1" thickTop="1" thickBot="1" x14ac:dyDescent="0.25">
      <c r="A41" s="358">
        <v>28</v>
      </c>
      <c r="B41" s="233" t="s">
        <v>305</v>
      </c>
      <c r="C41" s="73" t="s">
        <v>225</v>
      </c>
      <c r="D41" s="225">
        <v>0</v>
      </c>
      <c r="E41" s="225"/>
      <c r="F41" s="361">
        <f t="shared" si="3"/>
        <v>0</v>
      </c>
      <c r="G41" s="365"/>
      <c r="H41" s="225">
        <v>0</v>
      </c>
      <c r="I41" s="225"/>
      <c r="J41" s="225"/>
      <c r="K41" s="225"/>
      <c r="L41" s="225"/>
      <c r="M41" s="225"/>
      <c r="N41" s="365"/>
      <c r="O41" s="363">
        <f t="shared" si="19"/>
        <v>0</v>
      </c>
      <c r="P41" s="420"/>
      <c r="Q41" s="420"/>
      <c r="R41" s="420"/>
      <c r="S41" s="363">
        <f t="shared" si="17"/>
        <v>0</v>
      </c>
      <c r="T41" s="420"/>
      <c r="U41" s="361">
        <f t="shared" si="18"/>
        <v>0</v>
      </c>
      <c r="V41" s="420"/>
      <c r="W41" s="361">
        <f t="shared" si="4"/>
        <v>0</v>
      </c>
      <c r="X41" s="227"/>
      <c r="Y41" s="227"/>
      <c r="Z41" s="227"/>
      <c r="AA41" s="365"/>
      <c r="AB41" s="73" t="s">
        <v>225</v>
      </c>
      <c r="AC41" s="450"/>
      <c r="AE41" s="226" t="str">
        <f t="shared" si="9"/>
        <v>OK</v>
      </c>
      <c r="AF41" s="226" t="str">
        <f t="shared" si="10"/>
        <v>OK</v>
      </c>
      <c r="AG41" s="216" t="str">
        <f t="shared" ref="AG41:AG47" si="23">IF(MIN(F41:O41)&gt;=0,"OK","ERROR")</f>
        <v>OK</v>
      </c>
      <c r="AH41" s="216" t="str">
        <f t="shared" ref="AH41:AH47" si="24">IF(MAX(P41:S41)&lt;=0,"OK","ERROR")</f>
        <v>OK</v>
      </c>
      <c r="AI41" s="216" t="str">
        <f t="shared" ref="AI41:AI47" si="25">IF(MIN(T41:U41)&gt;=0,"OK","ERROR")</f>
        <v>OK</v>
      </c>
      <c r="AJ41" s="216" t="str">
        <f t="shared" ref="AJ41:AJ47" si="26">IF(V41&lt;=0,"OK","ERROR")</f>
        <v>OK</v>
      </c>
      <c r="AK41" s="216" t="str">
        <f t="shared" ref="AK41:AK47" si="27">IF(MIN(W41:AA41)&gt;=0,"OK","ERROR")</f>
        <v>OK</v>
      </c>
      <c r="AL41" s="250" t="b">
        <f t="shared" si="22"/>
        <v>1</v>
      </c>
      <c r="AM41" s="216" t="str">
        <f t="shared" si="1"/>
        <v>OK</v>
      </c>
      <c r="AN41" s="216" t="str">
        <f t="shared" si="2"/>
        <v>OK</v>
      </c>
    </row>
    <row r="42" spans="1:40" ht="25.15" customHeight="1" thickTop="1" thickBot="1" x14ac:dyDescent="0.25">
      <c r="A42" s="358">
        <v>29</v>
      </c>
      <c r="B42" s="233" t="s">
        <v>304</v>
      </c>
      <c r="C42" s="73" t="s">
        <v>225</v>
      </c>
      <c r="D42" s="225"/>
      <c r="E42" s="225"/>
      <c r="F42" s="361">
        <f t="shared" si="3"/>
        <v>0</v>
      </c>
      <c r="G42" s="365"/>
      <c r="H42" s="225"/>
      <c r="I42" s="225"/>
      <c r="J42" s="225"/>
      <c r="K42" s="225"/>
      <c r="L42" s="225"/>
      <c r="M42" s="225"/>
      <c r="N42" s="365"/>
      <c r="O42" s="363">
        <f t="shared" si="19"/>
        <v>0</v>
      </c>
      <c r="P42" s="420"/>
      <c r="Q42" s="420"/>
      <c r="R42" s="420"/>
      <c r="S42" s="363">
        <f t="shared" si="17"/>
        <v>0</v>
      </c>
      <c r="T42" s="420"/>
      <c r="U42" s="361">
        <f t="shared" si="18"/>
        <v>0</v>
      </c>
      <c r="V42" s="420"/>
      <c r="W42" s="361">
        <f t="shared" si="4"/>
        <v>0</v>
      </c>
      <c r="X42" s="227"/>
      <c r="Y42" s="227"/>
      <c r="Z42" s="227"/>
      <c r="AA42" s="365"/>
      <c r="AB42" s="73" t="s">
        <v>225</v>
      </c>
      <c r="AC42" s="450"/>
      <c r="AE42" s="226" t="str">
        <f t="shared" si="9"/>
        <v>OK</v>
      </c>
      <c r="AF42" s="226" t="str">
        <f t="shared" si="10"/>
        <v>OK</v>
      </c>
      <c r="AG42" s="216" t="str">
        <f t="shared" si="23"/>
        <v>OK</v>
      </c>
      <c r="AH42" s="216" t="str">
        <f t="shared" si="24"/>
        <v>OK</v>
      </c>
      <c r="AI42" s="216" t="str">
        <f t="shared" si="25"/>
        <v>OK</v>
      </c>
      <c r="AJ42" s="216" t="str">
        <f t="shared" si="26"/>
        <v>OK</v>
      </c>
      <c r="AK42" s="216" t="str">
        <f t="shared" si="27"/>
        <v>OK</v>
      </c>
      <c r="AL42" s="250" t="b">
        <f t="shared" si="22"/>
        <v>1</v>
      </c>
      <c r="AM42" s="216" t="str">
        <f t="shared" si="1"/>
        <v>OK</v>
      </c>
      <c r="AN42" s="216" t="str">
        <f t="shared" si="2"/>
        <v>OK</v>
      </c>
    </row>
    <row r="43" spans="1:40" ht="25.15" customHeight="1" thickTop="1" thickBot="1" x14ac:dyDescent="0.25">
      <c r="A43" s="358">
        <v>30</v>
      </c>
      <c r="B43" s="231" t="s">
        <v>234</v>
      </c>
      <c r="C43" s="73" t="s">
        <v>225</v>
      </c>
      <c r="D43" s="225">
        <v>0</v>
      </c>
      <c r="E43" s="225"/>
      <c r="F43" s="361">
        <f t="shared" si="3"/>
        <v>0</v>
      </c>
      <c r="G43" s="365"/>
      <c r="H43" s="225">
        <v>0</v>
      </c>
      <c r="I43" s="225"/>
      <c r="J43" s="225"/>
      <c r="K43" s="225"/>
      <c r="L43" s="225"/>
      <c r="M43" s="225"/>
      <c r="N43" s="365"/>
      <c r="O43" s="363">
        <f t="shared" si="19"/>
        <v>0</v>
      </c>
      <c r="P43" s="420"/>
      <c r="Q43" s="420"/>
      <c r="R43" s="420"/>
      <c r="S43" s="363">
        <f t="shared" si="17"/>
        <v>0</v>
      </c>
      <c r="T43" s="420"/>
      <c r="U43" s="361">
        <f t="shared" si="18"/>
        <v>0</v>
      </c>
      <c r="V43" s="420"/>
      <c r="W43" s="361">
        <f t="shared" si="4"/>
        <v>0</v>
      </c>
      <c r="X43" s="227"/>
      <c r="Y43" s="227"/>
      <c r="Z43" s="227"/>
      <c r="AA43" s="365"/>
      <c r="AB43" s="73" t="s">
        <v>225</v>
      </c>
      <c r="AC43" s="450"/>
      <c r="AE43" s="226" t="str">
        <f t="shared" si="9"/>
        <v>OK</v>
      </c>
      <c r="AF43" s="226" t="str">
        <f t="shared" si="10"/>
        <v>OK</v>
      </c>
      <c r="AG43" s="216" t="str">
        <f t="shared" si="23"/>
        <v>OK</v>
      </c>
      <c r="AH43" s="216" t="str">
        <f t="shared" si="24"/>
        <v>OK</v>
      </c>
      <c r="AI43" s="216" t="str">
        <f t="shared" si="25"/>
        <v>OK</v>
      </c>
      <c r="AJ43" s="216" t="str">
        <f t="shared" si="26"/>
        <v>OK</v>
      </c>
      <c r="AK43" s="216" t="str">
        <f t="shared" si="27"/>
        <v>OK</v>
      </c>
      <c r="AL43" s="250" t="b">
        <f>AA43&gt;=W43*0.45</f>
        <v>1</v>
      </c>
      <c r="AM43" s="216" t="str">
        <f t="shared" si="1"/>
        <v>OK</v>
      </c>
      <c r="AN43" s="216" t="str">
        <f t="shared" si="2"/>
        <v>OK</v>
      </c>
    </row>
    <row r="44" spans="1:40" ht="24.4" customHeight="1" thickTop="1" thickBot="1" x14ac:dyDescent="0.25">
      <c r="A44" s="358">
        <v>31</v>
      </c>
      <c r="B44" s="233" t="s">
        <v>305</v>
      </c>
      <c r="C44" s="73" t="s">
        <v>225</v>
      </c>
      <c r="D44" s="225">
        <v>140000</v>
      </c>
      <c r="E44" s="225"/>
      <c r="F44" s="361">
        <f t="shared" si="3"/>
        <v>140000</v>
      </c>
      <c r="G44" s="365"/>
      <c r="H44" s="225">
        <v>40000</v>
      </c>
      <c r="I44" s="225"/>
      <c r="J44" s="225"/>
      <c r="K44" s="225"/>
      <c r="L44" s="225"/>
      <c r="M44" s="225"/>
      <c r="N44" s="365"/>
      <c r="O44" s="363">
        <f t="shared" si="19"/>
        <v>100000</v>
      </c>
      <c r="P44" s="420"/>
      <c r="Q44" s="420"/>
      <c r="R44" s="420"/>
      <c r="S44" s="363">
        <f t="shared" si="17"/>
        <v>0</v>
      </c>
      <c r="T44" s="420"/>
      <c r="U44" s="361">
        <f t="shared" si="18"/>
        <v>100000</v>
      </c>
      <c r="V44" s="420"/>
      <c r="W44" s="361">
        <f t="shared" si="4"/>
        <v>100000</v>
      </c>
      <c r="X44" s="227"/>
      <c r="Y44" s="227"/>
      <c r="Z44" s="227"/>
      <c r="AA44" s="365"/>
      <c r="AB44" s="73" t="s">
        <v>225</v>
      </c>
      <c r="AC44" s="450"/>
      <c r="AE44" s="226" t="str">
        <f t="shared" si="9"/>
        <v>OK</v>
      </c>
      <c r="AF44" s="226" t="str">
        <f t="shared" si="10"/>
        <v>OK</v>
      </c>
      <c r="AG44" s="216" t="str">
        <f t="shared" si="23"/>
        <v>OK</v>
      </c>
      <c r="AH44" s="216" t="str">
        <f t="shared" si="24"/>
        <v>OK</v>
      </c>
      <c r="AI44" s="216" t="str">
        <f t="shared" si="25"/>
        <v>OK</v>
      </c>
      <c r="AJ44" s="216" t="str">
        <f t="shared" si="26"/>
        <v>OK</v>
      </c>
      <c r="AK44" s="216" t="str">
        <f t="shared" si="27"/>
        <v>OK</v>
      </c>
      <c r="AL44" s="250" t="b">
        <f t="shared" ref="AL44:AL45" si="28">AA44&gt;=W44*0.45</f>
        <v>0</v>
      </c>
      <c r="AM44" s="216" t="str">
        <f t="shared" si="1"/>
        <v>ERROR</v>
      </c>
      <c r="AN44" s="216" t="str">
        <f t="shared" si="2"/>
        <v>ERROR</v>
      </c>
    </row>
    <row r="45" spans="1:40" ht="25.15" customHeight="1" thickTop="1" thickBot="1" x14ac:dyDescent="0.25">
      <c r="A45" s="358">
        <v>32</v>
      </c>
      <c r="B45" s="233" t="s">
        <v>304</v>
      </c>
      <c r="C45" s="73" t="s">
        <v>225</v>
      </c>
      <c r="D45" s="225"/>
      <c r="E45" s="225"/>
      <c r="F45" s="361">
        <f t="shared" si="3"/>
        <v>0</v>
      </c>
      <c r="G45" s="365"/>
      <c r="H45" s="225"/>
      <c r="I45" s="225"/>
      <c r="J45" s="225"/>
      <c r="K45" s="225"/>
      <c r="L45" s="225"/>
      <c r="M45" s="225"/>
      <c r="N45" s="365"/>
      <c r="O45" s="363">
        <f t="shared" si="19"/>
        <v>0</v>
      </c>
      <c r="P45" s="420"/>
      <c r="Q45" s="420"/>
      <c r="R45" s="420"/>
      <c r="S45" s="363">
        <f t="shared" si="17"/>
        <v>0</v>
      </c>
      <c r="T45" s="420"/>
      <c r="U45" s="361">
        <f t="shared" si="18"/>
        <v>0</v>
      </c>
      <c r="V45" s="420"/>
      <c r="W45" s="361">
        <f t="shared" si="4"/>
        <v>0</v>
      </c>
      <c r="X45" s="227"/>
      <c r="Y45" s="227"/>
      <c r="Z45" s="227"/>
      <c r="AA45" s="365"/>
      <c r="AB45" s="73" t="s">
        <v>225</v>
      </c>
      <c r="AC45" s="450"/>
      <c r="AE45" s="226" t="str">
        <f t="shared" si="9"/>
        <v>OK</v>
      </c>
      <c r="AF45" s="226" t="str">
        <f t="shared" si="10"/>
        <v>OK</v>
      </c>
      <c r="AG45" s="216" t="str">
        <f t="shared" si="23"/>
        <v>OK</v>
      </c>
      <c r="AH45" s="216" t="str">
        <f t="shared" si="24"/>
        <v>OK</v>
      </c>
      <c r="AI45" s="216" t="str">
        <f t="shared" si="25"/>
        <v>OK</v>
      </c>
      <c r="AJ45" s="216" t="str">
        <f t="shared" si="26"/>
        <v>OK</v>
      </c>
      <c r="AK45" s="216" t="str">
        <f t="shared" si="27"/>
        <v>OK</v>
      </c>
      <c r="AL45" s="250" t="b">
        <f t="shared" si="28"/>
        <v>1</v>
      </c>
      <c r="AM45" s="216" t="str">
        <f t="shared" si="1"/>
        <v>OK</v>
      </c>
      <c r="AN45" s="216" t="str">
        <f t="shared" si="2"/>
        <v>OK</v>
      </c>
    </row>
    <row r="46" spans="1:40" ht="24.4" customHeight="1" thickTop="1" thickBot="1" x14ac:dyDescent="0.25">
      <c r="A46" s="358">
        <v>33</v>
      </c>
      <c r="B46" s="231" t="s">
        <v>235</v>
      </c>
      <c r="C46" s="73" t="s">
        <v>225</v>
      </c>
      <c r="D46" s="225">
        <v>140000</v>
      </c>
      <c r="E46" s="225"/>
      <c r="F46" s="361">
        <f t="shared" si="3"/>
        <v>140000</v>
      </c>
      <c r="G46" s="365"/>
      <c r="H46" s="225">
        <v>40000</v>
      </c>
      <c r="I46" s="225"/>
      <c r="J46" s="225"/>
      <c r="K46" s="225"/>
      <c r="L46" s="225"/>
      <c r="M46" s="225"/>
      <c r="N46" s="365"/>
      <c r="O46" s="363">
        <f t="shared" si="19"/>
        <v>100000</v>
      </c>
      <c r="P46" s="420"/>
      <c r="Q46" s="420"/>
      <c r="R46" s="420"/>
      <c r="S46" s="363">
        <f t="shared" si="17"/>
        <v>0</v>
      </c>
      <c r="T46" s="420"/>
      <c r="U46" s="361">
        <f t="shared" si="18"/>
        <v>100000</v>
      </c>
      <c r="V46" s="420"/>
      <c r="W46" s="361">
        <f t="shared" si="4"/>
        <v>100000</v>
      </c>
      <c r="X46" s="227"/>
      <c r="Y46" s="227"/>
      <c r="Z46" s="227"/>
      <c r="AA46" s="365"/>
      <c r="AB46" s="73" t="s">
        <v>225</v>
      </c>
      <c r="AC46" s="450"/>
      <c r="AE46" s="226" t="str">
        <f t="shared" si="9"/>
        <v>OK</v>
      </c>
      <c r="AF46" s="226" t="str">
        <f t="shared" si="10"/>
        <v>OK</v>
      </c>
      <c r="AG46" s="216" t="str">
        <f t="shared" si="23"/>
        <v>OK</v>
      </c>
      <c r="AH46" s="216" t="str">
        <f t="shared" si="24"/>
        <v>OK</v>
      </c>
      <c r="AI46" s="216" t="str">
        <f t="shared" si="25"/>
        <v>OK</v>
      </c>
      <c r="AJ46" s="216" t="str">
        <f t="shared" si="26"/>
        <v>OK</v>
      </c>
      <c r="AK46" s="216" t="str">
        <f t="shared" si="27"/>
        <v>OK</v>
      </c>
      <c r="AL46" s="250" t="b">
        <f>AA46&gt;=W46*0.55</f>
        <v>0</v>
      </c>
      <c r="AM46" s="216" t="str">
        <f t="shared" si="1"/>
        <v>ERROR</v>
      </c>
      <c r="AN46" s="216" t="str">
        <f t="shared" si="2"/>
        <v>ERROR</v>
      </c>
    </row>
    <row r="47" spans="1:40" ht="24.4" customHeight="1" thickTop="1" thickBot="1" x14ac:dyDescent="0.25">
      <c r="A47" s="358">
        <v>34</v>
      </c>
      <c r="B47" s="233" t="s">
        <v>305</v>
      </c>
      <c r="C47" s="73" t="s">
        <v>225</v>
      </c>
      <c r="D47" s="225">
        <v>0</v>
      </c>
      <c r="E47" s="225"/>
      <c r="F47" s="361">
        <f t="shared" si="3"/>
        <v>0</v>
      </c>
      <c r="G47" s="365"/>
      <c r="H47" s="225"/>
      <c r="I47" s="225"/>
      <c r="J47" s="225"/>
      <c r="K47" s="225"/>
      <c r="L47" s="225"/>
      <c r="M47" s="225"/>
      <c r="N47" s="365"/>
      <c r="O47" s="363">
        <f t="shared" si="19"/>
        <v>0</v>
      </c>
      <c r="P47" s="420"/>
      <c r="Q47" s="420"/>
      <c r="R47" s="420"/>
      <c r="S47" s="363">
        <f t="shared" si="17"/>
        <v>0</v>
      </c>
      <c r="T47" s="420"/>
      <c r="U47" s="361">
        <f t="shared" si="18"/>
        <v>0</v>
      </c>
      <c r="V47" s="420"/>
      <c r="W47" s="361">
        <f t="shared" si="4"/>
        <v>0</v>
      </c>
      <c r="X47" s="227"/>
      <c r="Y47" s="227"/>
      <c r="Z47" s="227"/>
      <c r="AA47" s="365"/>
      <c r="AB47" s="73" t="s">
        <v>225</v>
      </c>
      <c r="AC47" s="450"/>
      <c r="AE47" s="226" t="str">
        <f t="shared" si="9"/>
        <v>OK</v>
      </c>
      <c r="AF47" s="226" t="str">
        <f t="shared" si="10"/>
        <v>OK</v>
      </c>
      <c r="AG47" s="216" t="str">
        <f t="shared" si="23"/>
        <v>OK</v>
      </c>
      <c r="AH47" s="216" t="str">
        <f t="shared" si="24"/>
        <v>OK</v>
      </c>
      <c r="AI47" s="216" t="str">
        <f t="shared" si="25"/>
        <v>OK</v>
      </c>
      <c r="AJ47" s="216" t="str">
        <f t="shared" si="26"/>
        <v>OK</v>
      </c>
      <c r="AK47" s="216" t="str">
        <f t="shared" si="27"/>
        <v>OK</v>
      </c>
      <c r="AL47" s="250" t="b">
        <f t="shared" ref="AL47:AL48" si="29">AA47&gt;=W47*0.55</f>
        <v>1</v>
      </c>
      <c r="AM47" s="216" t="str">
        <f t="shared" si="1"/>
        <v>OK</v>
      </c>
      <c r="AN47" s="216" t="str">
        <f t="shared" si="2"/>
        <v>OK</v>
      </c>
    </row>
    <row r="48" spans="1:40" ht="25.15" customHeight="1" thickTop="1" thickBot="1" x14ac:dyDescent="0.25">
      <c r="A48" s="358">
        <v>35</v>
      </c>
      <c r="B48" s="233" t="s">
        <v>304</v>
      </c>
      <c r="C48" s="73" t="s">
        <v>225</v>
      </c>
      <c r="D48" s="225"/>
      <c r="E48" s="225"/>
      <c r="F48" s="361">
        <f t="shared" si="3"/>
        <v>0</v>
      </c>
      <c r="G48" s="365"/>
      <c r="H48" s="225"/>
      <c r="I48" s="225"/>
      <c r="J48" s="225"/>
      <c r="K48" s="225"/>
      <c r="L48" s="225"/>
      <c r="M48" s="225"/>
      <c r="N48" s="365"/>
      <c r="O48" s="363">
        <f t="shared" si="19"/>
        <v>0</v>
      </c>
      <c r="P48" s="420"/>
      <c r="Q48" s="420"/>
      <c r="R48" s="420"/>
      <c r="S48" s="363">
        <f t="shared" si="17"/>
        <v>0</v>
      </c>
      <c r="T48" s="420"/>
      <c r="U48" s="361">
        <f t="shared" si="18"/>
        <v>0</v>
      </c>
      <c r="V48" s="420"/>
      <c r="W48" s="361">
        <f t="shared" si="4"/>
        <v>0</v>
      </c>
      <c r="X48" s="227"/>
      <c r="Y48" s="227"/>
      <c r="Z48" s="227"/>
      <c r="AA48" s="365"/>
      <c r="AB48" s="73" t="s">
        <v>225</v>
      </c>
      <c r="AC48" s="450"/>
      <c r="AE48" s="226" t="str">
        <f t="shared" si="9"/>
        <v>OK</v>
      </c>
      <c r="AF48" s="226" t="str">
        <f t="shared" si="10"/>
        <v>OK</v>
      </c>
      <c r="AG48" s="216" t="str">
        <f>IF(MIN(F48:O48)&gt;=0,"OK","ERROR")</f>
        <v>OK</v>
      </c>
      <c r="AH48" s="216" t="str">
        <f>IF(MAX(P48:S48)&lt;=0,"OK","ERROR")</f>
        <v>OK</v>
      </c>
      <c r="AI48" s="216" t="str">
        <f>IF(MIN(T48:U48)&gt;=0,"OK","ERROR")</f>
        <v>OK</v>
      </c>
      <c r="AJ48" s="216" t="str">
        <f>IF(V48&lt;=0,"OK","ERROR")</f>
        <v>OK</v>
      </c>
      <c r="AK48" s="216" t="str">
        <f>IF(MIN(W48:AA48)&gt;=0,"OK","ERROR")</f>
        <v>OK</v>
      </c>
      <c r="AL48" s="250" t="b">
        <f t="shared" si="29"/>
        <v>1</v>
      </c>
      <c r="AM48" s="216" t="str">
        <f t="shared" si="1"/>
        <v>OK</v>
      </c>
      <c r="AN48" s="216" t="str">
        <f t="shared" si="2"/>
        <v>OK</v>
      </c>
    </row>
    <row r="49" spans="1:40" ht="24.4" customHeight="1" thickTop="1" thickBot="1" x14ac:dyDescent="0.25">
      <c r="A49" s="358">
        <v>36</v>
      </c>
      <c r="B49" s="234" t="s">
        <v>236</v>
      </c>
      <c r="C49" s="73" t="s">
        <v>225</v>
      </c>
      <c r="D49" s="225">
        <v>0</v>
      </c>
      <c r="E49" s="225"/>
      <c r="F49" s="361">
        <f t="shared" si="3"/>
        <v>0</v>
      </c>
      <c r="G49" s="365"/>
      <c r="H49" s="225"/>
      <c r="I49" s="225"/>
      <c r="J49" s="225"/>
      <c r="K49" s="225"/>
      <c r="L49" s="225"/>
      <c r="M49" s="225"/>
      <c r="N49" s="365"/>
      <c r="O49" s="363">
        <f t="shared" si="19"/>
        <v>0</v>
      </c>
      <c r="P49" s="420"/>
      <c r="Q49" s="420"/>
      <c r="R49" s="420"/>
      <c r="S49" s="363">
        <f t="shared" si="17"/>
        <v>0</v>
      </c>
      <c r="T49" s="420"/>
      <c r="U49" s="361">
        <f t="shared" si="18"/>
        <v>0</v>
      </c>
      <c r="V49" s="420"/>
      <c r="W49" s="361">
        <f t="shared" si="4"/>
        <v>0</v>
      </c>
      <c r="X49" s="227"/>
      <c r="Y49" s="227"/>
      <c r="Z49" s="227"/>
      <c r="AA49" s="365"/>
      <c r="AB49" s="73" t="s">
        <v>225</v>
      </c>
      <c r="AC49" s="450"/>
      <c r="AE49" s="226" t="str">
        <f t="shared" si="9"/>
        <v>OK</v>
      </c>
      <c r="AF49" s="226" t="str">
        <f t="shared" si="10"/>
        <v>OK</v>
      </c>
      <c r="AG49" s="216" t="str">
        <f>IF(MIN(F49:O49)&gt;=0,"OK","ERROR")</f>
        <v>OK</v>
      </c>
      <c r="AH49" s="216" t="str">
        <f>IF(MAX(P49:S49)&lt;=0,"OK","ERROR")</f>
        <v>OK</v>
      </c>
      <c r="AI49" s="216" t="str">
        <f>IF(MIN(T49:U49)&gt;=0,"OK","ERROR")</f>
        <v>OK</v>
      </c>
      <c r="AJ49" s="216" t="str">
        <f>IF(V49&lt;=0,"OK","ERROR")</f>
        <v>OK</v>
      </c>
      <c r="AK49" s="216" t="str">
        <f>IF(MIN(W49:AA49)&gt;=0,"OK","ERROR")</f>
        <v>OK</v>
      </c>
      <c r="AL49" s="250" t="b">
        <f>AA49&gt;=W49*0.75</f>
        <v>1</v>
      </c>
      <c r="AM49" s="216" t="str">
        <f t="shared" si="1"/>
        <v>OK</v>
      </c>
      <c r="AN49" s="216" t="str">
        <f t="shared" si="2"/>
        <v>OK</v>
      </c>
    </row>
    <row r="50" spans="1:40" ht="24.4" customHeight="1" thickTop="1" thickBot="1" x14ac:dyDescent="0.25">
      <c r="A50" s="358">
        <v>37</v>
      </c>
      <c r="B50" s="233" t="s">
        <v>305</v>
      </c>
      <c r="C50" s="73" t="s">
        <v>225</v>
      </c>
      <c r="D50" s="225">
        <v>230000</v>
      </c>
      <c r="E50" s="225"/>
      <c r="F50" s="361">
        <f t="shared" si="3"/>
        <v>230000</v>
      </c>
      <c r="G50" s="365"/>
      <c r="H50" s="225"/>
      <c r="I50" s="225"/>
      <c r="J50" s="225"/>
      <c r="K50" s="225"/>
      <c r="L50" s="225"/>
      <c r="M50" s="225"/>
      <c r="N50" s="365"/>
      <c r="O50" s="363">
        <f t="shared" si="19"/>
        <v>230000</v>
      </c>
      <c r="P50" s="420"/>
      <c r="Q50" s="420"/>
      <c r="R50" s="420"/>
      <c r="S50" s="363">
        <f t="shared" si="17"/>
        <v>0</v>
      </c>
      <c r="T50" s="420"/>
      <c r="U50" s="361">
        <f t="shared" si="18"/>
        <v>230000</v>
      </c>
      <c r="V50" s="420"/>
      <c r="W50" s="361">
        <f t="shared" si="4"/>
        <v>230000</v>
      </c>
      <c r="X50" s="227"/>
      <c r="Y50" s="227"/>
      <c r="Z50" s="227"/>
      <c r="AA50" s="365"/>
      <c r="AB50" s="73" t="s">
        <v>225</v>
      </c>
      <c r="AC50" s="450"/>
      <c r="AE50" s="226" t="str">
        <f t="shared" si="9"/>
        <v>OK</v>
      </c>
      <c r="AF50" s="226" t="str">
        <f t="shared" si="10"/>
        <v>OK</v>
      </c>
      <c r="AG50" s="216" t="str">
        <f>IF(MIN(F50:O50)&gt;=0,"OK","ERROR")</f>
        <v>OK</v>
      </c>
      <c r="AH50" s="216" t="str">
        <f>IF(MAX(P50:S50)&lt;=0,"OK","ERROR")</f>
        <v>OK</v>
      </c>
      <c r="AI50" s="216" t="str">
        <f>IF(MIN(T50:U50)&gt;=0,"OK","ERROR")</f>
        <v>OK</v>
      </c>
      <c r="AJ50" s="216" t="str">
        <f>IF(V50&lt;=0,"OK","ERROR")</f>
        <v>OK</v>
      </c>
      <c r="AK50" s="216" t="str">
        <f>IF(MIN(W50:AA50)&gt;=0,"OK","ERROR")</f>
        <v>OK</v>
      </c>
      <c r="AL50" s="250" t="b">
        <f t="shared" ref="AL50" si="30">AA50&gt;=W50*0.75</f>
        <v>0</v>
      </c>
      <c r="AM50" s="216" t="str">
        <f t="shared" si="1"/>
        <v>ERROR</v>
      </c>
      <c r="AN50" s="216" t="str">
        <f t="shared" si="2"/>
        <v>ERROR</v>
      </c>
    </row>
    <row r="51" spans="1:40" ht="25.15" customHeight="1" thickTop="1" thickBot="1" x14ac:dyDescent="0.25">
      <c r="A51" s="358">
        <v>38</v>
      </c>
      <c r="B51" s="233" t="s">
        <v>304</v>
      </c>
      <c r="C51" s="73" t="s">
        <v>225</v>
      </c>
      <c r="D51" s="225"/>
      <c r="E51" s="225"/>
      <c r="F51" s="361">
        <f t="shared" si="3"/>
        <v>0</v>
      </c>
      <c r="G51" s="365"/>
      <c r="H51" s="225"/>
      <c r="I51" s="225"/>
      <c r="J51" s="225"/>
      <c r="K51" s="225"/>
      <c r="L51" s="225"/>
      <c r="M51" s="225"/>
      <c r="N51" s="365"/>
      <c r="O51" s="363">
        <f t="shared" si="19"/>
        <v>0</v>
      </c>
      <c r="P51" s="420"/>
      <c r="Q51" s="420"/>
      <c r="R51" s="420"/>
      <c r="S51" s="363">
        <f t="shared" si="17"/>
        <v>0</v>
      </c>
      <c r="T51" s="420"/>
      <c r="U51" s="361">
        <f t="shared" si="18"/>
        <v>0</v>
      </c>
      <c r="V51" s="232"/>
      <c r="W51" s="361">
        <f t="shared" si="4"/>
        <v>0</v>
      </c>
      <c r="X51" s="227"/>
      <c r="Y51" s="227"/>
      <c r="Z51" s="227"/>
      <c r="AA51" s="365"/>
      <c r="AB51" s="73" t="s">
        <v>225</v>
      </c>
      <c r="AC51" s="450"/>
      <c r="AE51" s="226" t="str">
        <f t="shared" si="9"/>
        <v>OK</v>
      </c>
      <c r="AF51" s="226" t="str">
        <f t="shared" si="10"/>
        <v>OK</v>
      </c>
      <c r="AG51" s="216" t="str">
        <f>IF(MIN(F51:O51)&gt;=0,"OK","ERROR")</f>
        <v>OK</v>
      </c>
      <c r="AH51" s="216" t="str">
        <f>IF(MAX(P51:S51)&lt;=0,"OK","ERROR")</f>
        <v>OK</v>
      </c>
      <c r="AI51" s="216" t="str">
        <f>IF(MIN(T51:U51)&gt;=0,"OK","ERROR")</f>
        <v>OK</v>
      </c>
      <c r="AJ51" s="216" t="str">
        <f>IF(V51&lt;=0,"OK","ERROR")</f>
        <v>OK</v>
      </c>
      <c r="AK51" s="216" t="str">
        <f>IF(MIN(W51:AA51)&gt;=0,"OK","ERROR")</f>
        <v>OK</v>
      </c>
      <c r="AL51" s="250" t="b">
        <f>AA51&gt;=W51*0.75</f>
        <v>1</v>
      </c>
      <c r="AM51" s="216" t="str">
        <f t="shared" si="1"/>
        <v>OK</v>
      </c>
      <c r="AN51" s="216" t="str">
        <f t="shared" si="2"/>
        <v>OK</v>
      </c>
    </row>
    <row r="52" spans="1:40" ht="54.95" customHeight="1" thickTop="1" thickBot="1" x14ac:dyDescent="0.25">
      <c r="A52" s="358">
        <v>39</v>
      </c>
      <c r="B52" s="235" t="s">
        <v>237</v>
      </c>
      <c r="C52" s="73"/>
      <c r="D52" s="366">
        <f>D53+D54+D56+D58+D62</f>
        <v>0</v>
      </c>
      <c r="E52" s="366">
        <f t="shared" ref="E52:AA52" si="31">E53+E54+E56+E58+E62</f>
        <v>0</v>
      </c>
      <c r="F52" s="366">
        <f t="shared" si="31"/>
        <v>0</v>
      </c>
      <c r="G52" s="366">
        <f t="shared" si="31"/>
        <v>0</v>
      </c>
      <c r="H52" s="366">
        <f t="shared" si="31"/>
        <v>0</v>
      </c>
      <c r="I52" s="366">
        <f t="shared" si="31"/>
        <v>0</v>
      </c>
      <c r="J52" s="366">
        <f t="shared" si="31"/>
        <v>0</v>
      </c>
      <c r="K52" s="366">
        <f t="shared" si="31"/>
        <v>0</v>
      </c>
      <c r="L52" s="366">
        <f t="shared" si="31"/>
        <v>0</v>
      </c>
      <c r="M52" s="366">
        <f t="shared" si="31"/>
        <v>0</v>
      </c>
      <c r="N52" s="366">
        <f t="shared" si="31"/>
        <v>0</v>
      </c>
      <c r="O52" s="366">
        <f>SUM(O53:O62)</f>
        <v>0</v>
      </c>
      <c r="P52" s="366">
        <f t="shared" si="31"/>
        <v>0</v>
      </c>
      <c r="Q52" s="366">
        <f t="shared" si="31"/>
        <v>0</v>
      </c>
      <c r="R52" s="366">
        <f t="shared" si="31"/>
        <v>0</v>
      </c>
      <c r="S52" s="366">
        <f t="shared" si="31"/>
        <v>0</v>
      </c>
      <c r="T52" s="366">
        <f t="shared" si="31"/>
        <v>0</v>
      </c>
      <c r="U52" s="366">
        <f t="shared" si="31"/>
        <v>0</v>
      </c>
      <c r="V52" s="366">
        <f t="shared" si="31"/>
        <v>0</v>
      </c>
      <c r="W52" s="366">
        <f t="shared" si="31"/>
        <v>0</v>
      </c>
      <c r="X52" s="366">
        <f t="shared" si="31"/>
        <v>0</v>
      </c>
      <c r="Y52" s="366">
        <f t="shared" si="31"/>
        <v>0</v>
      </c>
      <c r="Z52" s="366">
        <f t="shared" si="31"/>
        <v>0</v>
      </c>
      <c r="AA52" s="366">
        <f t="shared" si="31"/>
        <v>0</v>
      </c>
      <c r="AB52" s="73"/>
      <c r="AC52" s="450"/>
      <c r="AE52" s="226" t="str">
        <f t="shared" si="9"/>
        <v>OK</v>
      </c>
      <c r="AF52" s="226" t="str">
        <f t="shared" si="10"/>
        <v>OK</v>
      </c>
      <c r="AG52" s="216" t="str">
        <f t="shared" ref="AG52:AG67" si="32">IF(MIN(F52:O52)&gt;=0,"OK","ERROR")</f>
        <v>OK</v>
      </c>
      <c r="AH52" s="216" t="str">
        <f t="shared" ref="AH52:AH67" si="33">IF(MAX(P52:S52)&lt;=0,"OK","ERROR")</f>
        <v>OK</v>
      </c>
      <c r="AI52" s="216" t="str">
        <f t="shared" ref="AI52:AI67" si="34">IF(MIN(T52:U52)&gt;=0,"OK","ERROR")</f>
        <v>OK</v>
      </c>
      <c r="AJ52" s="216" t="str">
        <f t="shared" ref="AJ52:AJ67" si="35">IF(V52&lt;=0,"OK","ERROR")</f>
        <v>OK</v>
      </c>
      <c r="AK52" s="216" t="str">
        <f t="shared" ref="AK52:AK67" si="36">IF(MIN(W52:AA52)&gt;=0,"OK","ERROR")</f>
        <v>OK</v>
      </c>
      <c r="AM52" s="216" t="str">
        <f t="shared" si="1"/>
        <v>OK</v>
      </c>
      <c r="AN52" s="216" t="str">
        <f t="shared" si="2"/>
        <v>OK</v>
      </c>
    </row>
    <row r="53" spans="1:40" ht="24.4" customHeight="1" thickTop="1" thickBot="1" x14ac:dyDescent="0.25">
      <c r="A53" s="358">
        <v>40</v>
      </c>
      <c r="B53" s="236" t="s">
        <v>139</v>
      </c>
      <c r="C53" s="73" t="s">
        <v>225</v>
      </c>
      <c r="D53" s="365"/>
      <c r="E53" s="365"/>
      <c r="F53" s="361">
        <f t="shared" si="3"/>
        <v>0</v>
      </c>
      <c r="G53" s="417"/>
      <c r="H53" s="417"/>
      <c r="I53" s="417"/>
      <c r="J53" s="417"/>
      <c r="K53" s="417"/>
      <c r="L53" s="417"/>
      <c r="M53" s="417"/>
      <c r="N53" s="417"/>
      <c r="O53" s="363">
        <f t="shared" si="19"/>
        <v>0</v>
      </c>
      <c r="P53" s="417"/>
      <c r="Q53" s="417"/>
      <c r="R53" s="417"/>
      <c r="S53" s="418">
        <f t="shared" si="17"/>
        <v>0</v>
      </c>
      <c r="T53" s="417"/>
      <c r="U53" s="361">
        <f t="shared" si="18"/>
        <v>0</v>
      </c>
      <c r="V53" s="417"/>
      <c r="W53" s="361">
        <f t="shared" si="4"/>
        <v>0</v>
      </c>
      <c r="X53" s="417"/>
      <c r="Y53" s="417"/>
      <c r="Z53" s="417"/>
      <c r="AA53" s="365"/>
      <c r="AB53" s="73" t="s">
        <v>225</v>
      </c>
      <c r="AC53" s="450"/>
      <c r="AE53" s="226" t="str">
        <f t="shared" si="9"/>
        <v>OK</v>
      </c>
      <c r="AF53" s="226" t="str">
        <f t="shared" si="10"/>
        <v>OK</v>
      </c>
      <c r="AG53" s="216" t="str">
        <f t="shared" si="32"/>
        <v>OK</v>
      </c>
      <c r="AH53" s="216" t="str">
        <f t="shared" si="33"/>
        <v>OK</v>
      </c>
      <c r="AI53" s="216" t="str">
        <f t="shared" si="34"/>
        <v>OK</v>
      </c>
      <c r="AJ53" s="216" t="str">
        <f t="shared" si="35"/>
        <v>OK</v>
      </c>
      <c r="AK53" s="216" t="str">
        <f t="shared" si="36"/>
        <v>OK</v>
      </c>
      <c r="AL53" s="250" t="b">
        <f>AA53&gt;=W53*B53</f>
        <v>1</v>
      </c>
      <c r="AM53" s="216" t="str">
        <f t="shared" si="1"/>
        <v>OK</v>
      </c>
      <c r="AN53" s="216" t="str">
        <f t="shared" si="2"/>
        <v>OK</v>
      </c>
    </row>
    <row r="54" spans="1:40" ht="24.4" customHeight="1" thickTop="1" thickBot="1" x14ac:dyDescent="0.25">
      <c r="A54" s="358">
        <v>41</v>
      </c>
      <c r="B54" s="236" t="s">
        <v>238</v>
      </c>
      <c r="C54" s="73" t="s">
        <v>225</v>
      </c>
      <c r="D54" s="365"/>
      <c r="E54" s="365"/>
      <c r="F54" s="361">
        <f t="shared" si="3"/>
        <v>0</v>
      </c>
      <c r="G54" s="365"/>
      <c r="H54" s="365"/>
      <c r="I54" s="365"/>
      <c r="J54" s="365"/>
      <c r="K54" s="365"/>
      <c r="L54" s="365"/>
      <c r="M54" s="365"/>
      <c r="N54" s="365"/>
      <c r="O54" s="363">
        <f t="shared" si="19"/>
        <v>0</v>
      </c>
      <c r="P54" s="365"/>
      <c r="Q54" s="365"/>
      <c r="R54" s="365"/>
      <c r="S54" s="363">
        <f t="shared" si="17"/>
        <v>0</v>
      </c>
      <c r="T54" s="365"/>
      <c r="U54" s="361">
        <f t="shared" si="18"/>
        <v>0</v>
      </c>
      <c r="V54" s="365"/>
      <c r="W54" s="361">
        <f t="shared" si="4"/>
        <v>0</v>
      </c>
      <c r="X54" s="365"/>
      <c r="Y54" s="365"/>
      <c r="Z54" s="365"/>
      <c r="AA54" s="365"/>
      <c r="AB54" s="73" t="s">
        <v>225</v>
      </c>
      <c r="AC54" s="450"/>
      <c r="AE54" s="226" t="str">
        <f t="shared" si="9"/>
        <v>OK</v>
      </c>
      <c r="AF54" s="226" t="str">
        <f t="shared" si="10"/>
        <v>OK</v>
      </c>
      <c r="AG54" s="216" t="str">
        <f t="shared" si="32"/>
        <v>OK</v>
      </c>
      <c r="AH54" s="216" t="str">
        <f t="shared" si="33"/>
        <v>OK</v>
      </c>
      <c r="AI54" s="216" t="str">
        <f t="shared" si="34"/>
        <v>OK</v>
      </c>
      <c r="AJ54" s="216" t="str">
        <f t="shared" si="35"/>
        <v>OK</v>
      </c>
      <c r="AK54" s="216" t="str">
        <f t="shared" si="36"/>
        <v>OK</v>
      </c>
      <c r="AL54" s="250" t="b">
        <f t="shared" ref="AL54:AL63" si="37">AA54&gt;=W54*B54</f>
        <v>1</v>
      </c>
      <c r="AM54" s="216" t="str">
        <f t="shared" si="1"/>
        <v>OK</v>
      </c>
      <c r="AN54" s="216" t="str">
        <f t="shared" si="2"/>
        <v>OK</v>
      </c>
    </row>
    <row r="55" spans="1:40" ht="24.4" customHeight="1" thickTop="1" thickBot="1" x14ac:dyDescent="0.25">
      <c r="A55" s="358">
        <v>42</v>
      </c>
      <c r="B55" s="236">
        <v>0.3</v>
      </c>
      <c r="C55" s="73"/>
      <c r="D55" s="365"/>
      <c r="E55" s="365"/>
      <c r="F55" s="361">
        <f t="shared" si="3"/>
        <v>0</v>
      </c>
      <c r="G55" s="365"/>
      <c r="H55" s="365"/>
      <c r="I55" s="365"/>
      <c r="J55" s="365"/>
      <c r="K55" s="365"/>
      <c r="L55" s="365"/>
      <c r="M55" s="365"/>
      <c r="N55" s="365"/>
      <c r="O55" s="363">
        <f t="shared" si="19"/>
        <v>0</v>
      </c>
      <c r="P55" s="365"/>
      <c r="Q55" s="365"/>
      <c r="R55" s="365"/>
      <c r="S55" s="363">
        <f t="shared" si="17"/>
        <v>0</v>
      </c>
      <c r="T55" s="365"/>
      <c r="U55" s="361">
        <f t="shared" si="18"/>
        <v>0</v>
      </c>
      <c r="V55" s="365"/>
      <c r="W55" s="361">
        <f t="shared" si="4"/>
        <v>0</v>
      </c>
      <c r="X55" s="365"/>
      <c r="Y55" s="365"/>
      <c r="Z55" s="365"/>
      <c r="AA55" s="365"/>
      <c r="AB55" s="73"/>
      <c r="AC55" s="450"/>
      <c r="AE55" s="226" t="str">
        <f t="shared" si="9"/>
        <v>OK</v>
      </c>
      <c r="AF55" s="226" t="str">
        <f t="shared" si="10"/>
        <v>OK</v>
      </c>
      <c r="AG55" s="216" t="str">
        <f t="shared" si="32"/>
        <v>OK</v>
      </c>
      <c r="AH55" s="216" t="str">
        <f t="shared" si="33"/>
        <v>OK</v>
      </c>
      <c r="AI55" s="216" t="str">
        <f t="shared" si="34"/>
        <v>OK</v>
      </c>
      <c r="AJ55" s="216" t="str">
        <f t="shared" si="35"/>
        <v>OK</v>
      </c>
      <c r="AK55" s="216" t="str">
        <f t="shared" si="36"/>
        <v>OK</v>
      </c>
      <c r="AL55" s="250" t="b">
        <f t="shared" si="37"/>
        <v>1</v>
      </c>
      <c r="AM55" s="216" t="str">
        <f t="shared" si="1"/>
        <v>OK</v>
      </c>
      <c r="AN55" s="216" t="str">
        <f t="shared" si="2"/>
        <v>OK</v>
      </c>
    </row>
    <row r="56" spans="1:40" ht="24.4" customHeight="1" thickTop="1" thickBot="1" x14ac:dyDescent="0.25">
      <c r="A56" s="358">
        <v>43</v>
      </c>
      <c r="B56" s="236" t="s">
        <v>239</v>
      </c>
      <c r="C56" s="73" t="s">
        <v>225</v>
      </c>
      <c r="D56" s="365"/>
      <c r="E56" s="365"/>
      <c r="F56" s="361">
        <f t="shared" si="3"/>
        <v>0</v>
      </c>
      <c r="G56" s="365"/>
      <c r="H56" s="365"/>
      <c r="I56" s="365"/>
      <c r="J56" s="365"/>
      <c r="K56" s="365"/>
      <c r="L56" s="365"/>
      <c r="M56" s="365"/>
      <c r="N56" s="365"/>
      <c r="O56" s="363">
        <f t="shared" si="19"/>
        <v>0</v>
      </c>
      <c r="P56" s="365"/>
      <c r="Q56" s="365"/>
      <c r="R56" s="365"/>
      <c r="S56" s="363">
        <f t="shared" si="17"/>
        <v>0</v>
      </c>
      <c r="T56" s="365"/>
      <c r="U56" s="361">
        <f t="shared" si="18"/>
        <v>0</v>
      </c>
      <c r="V56" s="365"/>
      <c r="W56" s="361">
        <f t="shared" si="4"/>
        <v>0</v>
      </c>
      <c r="X56" s="365"/>
      <c r="Y56" s="365"/>
      <c r="Z56" s="365"/>
      <c r="AA56" s="365"/>
      <c r="AB56" s="73" t="s">
        <v>225</v>
      </c>
      <c r="AC56" s="450"/>
      <c r="AE56" s="226" t="str">
        <f t="shared" si="9"/>
        <v>OK</v>
      </c>
      <c r="AF56" s="226" t="str">
        <f t="shared" si="10"/>
        <v>OK</v>
      </c>
      <c r="AG56" s="216" t="str">
        <f t="shared" si="32"/>
        <v>OK</v>
      </c>
      <c r="AH56" s="216" t="str">
        <f t="shared" si="33"/>
        <v>OK</v>
      </c>
      <c r="AI56" s="216" t="str">
        <f t="shared" si="34"/>
        <v>OK</v>
      </c>
      <c r="AJ56" s="216" t="str">
        <f t="shared" si="35"/>
        <v>OK</v>
      </c>
      <c r="AK56" s="216" t="str">
        <f t="shared" si="36"/>
        <v>OK</v>
      </c>
      <c r="AL56" s="250" t="b">
        <f t="shared" si="37"/>
        <v>1</v>
      </c>
      <c r="AM56" s="216" t="str">
        <f t="shared" si="1"/>
        <v>OK</v>
      </c>
      <c r="AN56" s="216" t="str">
        <f t="shared" si="2"/>
        <v>OK</v>
      </c>
    </row>
    <row r="57" spans="1:40" ht="24.4" customHeight="1" thickTop="1" thickBot="1" x14ac:dyDescent="0.25">
      <c r="A57" s="358">
        <v>44</v>
      </c>
      <c r="B57" s="236">
        <v>0.5</v>
      </c>
      <c r="C57" s="73"/>
      <c r="D57" s="365"/>
      <c r="E57" s="365"/>
      <c r="F57" s="361">
        <f t="shared" si="3"/>
        <v>0</v>
      </c>
      <c r="G57" s="365"/>
      <c r="H57" s="365"/>
      <c r="I57" s="365"/>
      <c r="J57" s="365"/>
      <c r="K57" s="365"/>
      <c r="L57" s="365"/>
      <c r="M57" s="365"/>
      <c r="N57" s="365"/>
      <c r="O57" s="363">
        <f t="shared" si="19"/>
        <v>0</v>
      </c>
      <c r="P57" s="365"/>
      <c r="Q57" s="365"/>
      <c r="R57" s="365"/>
      <c r="S57" s="363">
        <f t="shared" si="17"/>
        <v>0</v>
      </c>
      <c r="T57" s="365"/>
      <c r="U57" s="361">
        <f t="shared" si="18"/>
        <v>0</v>
      </c>
      <c r="V57" s="365"/>
      <c r="W57" s="361">
        <f t="shared" si="4"/>
        <v>0</v>
      </c>
      <c r="X57" s="365"/>
      <c r="Y57" s="365"/>
      <c r="Z57" s="365"/>
      <c r="AA57" s="365"/>
      <c r="AB57" s="73"/>
      <c r="AC57" s="450"/>
      <c r="AE57" s="226" t="str">
        <f t="shared" si="9"/>
        <v>OK</v>
      </c>
      <c r="AF57" s="226" t="str">
        <f t="shared" si="10"/>
        <v>OK</v>
      </c>
      <c r="AG57" s="216" t="str">
        <f t="shared" si="32"/>
        <v>OK</v>
      </c>
      <c r="AH57" s="216" t="str">
        <f t="shared" si="33"/>
        <v>OK</v>
      </c>
      <c r="AI57" s="216" t="str">
        <f t="shared" si="34"/>
        <v>OK</v>
      </c>
      <c r="AJ57" s="216" t="str">
        <f t="shared" si="35"/>
        <v>OK</v>
      </c>
      <c r="AK57" s="216" t="str">
        <f t="shared" si="36"/>
        <v>OK</v>
      </c>
      <c r="AL57" s="250" t="b">
        <f t="shared" si="37"/>
        <v>1</v>
      </c>
      <c r="AM57" s="216" t="str">
        <f t="shared" si="1"/>
        <v>OK</v>
      </c>
      <c r="AN57" s="216" t="str">
        <f t="shared" si="2"/>
        <v>OK</v>
      </c>
    </row>
    <row r="58" spans="1:40" ht="24.4" customHeight="1" thickTop="1" thickBot="1" x14ac:dyDescent="0.25">
      <c r="A58" s="358">
        <v>45</v>
      </c>
      <c r="B58" s="236" t="s">
        <v>240</v>
      </c>
      <c r="C58" s="73" t="s">
        <v>225</v>
      </c>
      <c r="D58" s="365"/>
      <c r="E58" s="365"/>
      <c r="F58" s="361">
        <f t="shared" si="3"/>
        <v>0</v>
      </c>
      <c r="G58" s="365"/>
      <c r="H58" s="365"/>
      <c r="I58" s="365"/>
      <c r="J58" s="365"/>
      <c r="K58" s="365"/>
      <c r="L58" s="365"/>
      <c r="M58" s="365"/>
      <c r="N58" s="365"/>
      <c r="O58" s="363">
        <f t="shared" si="19"/>
        <v>0</v>
      </c>
      <c r="P58" s="365"/>
      <c r="Q58" s="365"/>
      <c r="R58" s="365"/>
      <c r="S58" s="363">
        <f t="shared" si="17"/>
        <v>0</v>
      </c>
      <c r="T58" s="365"/>
      <c r="U58" s="361">
        <f t="shared" si="18"/>
        <v>0</v>
      </c>
      <c r="V58" s="365"/>
      <c r="W58" s="361">
        <f t="shared" si="4"/>
        <v>0</v>
      </c>
      <c r="X58" s="365"/>
      <c r="Y58" s="365"/>
      <c r="Z58" s="365"/>
      <c r="AA58" s="365"/>
      <c r="AB58" s="73" t="s">
        <v>225</v>
      </c>
      <c r="AC58" s="450"/>
      <c r="AE58" s="226" t="str">
        <f t="shared" si="9"/>
        <v>OK</v>
      </c>
      <c r="AF58" s="226" t="str">
        <f t="shared" si="10"/>
        <v>OK</v>
      </c>
      <c r="AG58" s="216" t="str">
        <f t="shared" si="32"/>
        <v>OK</v>
      </c>
      <c r="AH58" s="216" t="str">
        <f t="shared" si="33"/>
        <v>OK</v>
      </c>
      <c r="AI58" s="216" t="str">
        <f t="shared" si="34"/>
        <v>OK</v>
      </c>
      <c r="AJ58" s="216" t="str">
        <f t="shared" si="35"/>
        <v>OK</v>
      </c>
      <c r="AK58" s="216" t="str">
        <f t="shared" si="36"/>
        <v>OK</v>
      </c>
      <c r="AL58" s="250" t="b">
        <f t="shared" si="37"/>
        <v>1</v>
      </c>
      <c r="AM58" s="216" t="str">
        <f t="shared" si="1"/>
        <v>OK</v>
      </c>
      <c r="AN58" s="216" t="str">
        <f t="shared" si="2"/>
        <v>OK</v>
      </c>
    </row>
    <row r="59" spans="1:40" ht="24.4" customHeight="1" thickTop="1" thickBot="1" x14ac:dyDescent="0.25">
      <c r="A59" s="358">
        <v>46</v>
      </c>
      <c r="B59" s="236">
        <v>0.85</v>
      </c>
      <c r="C59" s="73"/>
      <c r="D59" s="365"/>
      <c r="E59" s="365"/>
      <c r="F59" s="361">
        <f t="shared" si="3"/>
        <v>0</v>
      </c>
      <c r="G59" s="365"/>
      <c r="H59" s="365"/>
      <c r="I59" s="365"/>
      <c r="J59" s="365"/>
      <c r="K59" s="365"/>
      <c r="L59" s="365"/>
      <c r="M59" s="365"/>
      <c r="N59" s="365"/>
      <c r="O59" s="363">
        <f t="shared" si="19"/>
        <v>0</v>
      </c>
      <c r="P59" s="365"/>
      <c r="Q59" s="365"/>
      <c r="R59" s="365"/>
      <c r="S59" s="363">
        <f t="shared" si="17"/>
        <v>0</v>
      </c>
      <c r="T59" s="365"/>
      <c r="U59" s="361">
        <f t="shared" si="18"/>
        <v>0</v>
      </c>
      <c r="V59" s="365"/>
      <c r="W59" s="361">
        <f t="shared" si="4"/>
        <v>0</v>
      </c>
      <c r="X59" s="365"/>
      <c r="Y59" s="365"/>
      <c r="Z59" s="365"/>
      <c r="AA59" s="365"/>
      <c r="AB59" s="73"/>
      <c r="AC59" s="450"/>
      <c r="AE59" s="226" t="str">
        <f t="shared" si="9"/>
        <v>OK</v>
      </c>
      <c r="AF59" s="226" t="str">
        <f t="shared" si="10"/>
        <v>OK</v>
      </c>
      <c r="AG59" s="216" t="str">
        <f t="shared" si="32"/>
        <v>OK</v>
      </c>
      <c r="AH59" s="216" t="str">
        <f t="shared" si="33"/>
        <v>OK</v>
      </c>
      <c r="AI59" s="216" t="str">
        <f t="shared" si="34"/>
        <v>OK</v>
      </c>
      <c r="AJ59" s="216" t="str">
        <f t="shared" si="35"/>
        <v>OK</v>
      </c>
      <c r="AK59" s="216" t="str">
        <f t="shared" si="36"/>
        <v>OK</v>
      </c>
      <c r="AL59" s="250" t="b">
        <f t="shared" si="37"/>
        <v>1</v>
      </c>
      <c r="AM59" s="216" t="str">
        <f t="shared" si="1"/>
        <v>OK</v>
      </c>
      <c r="AN59" s="216" t="str">
        <f t="shared" si="2"/>
        <v>OK</v>
      </c>
    </row>
    <row r="60" spans="1:40" ht="24.4" customHeight="1" thickTop="1" thickBot="1" x14ac:dyDescent="0.25">
      <c r="A60" s="358">
        <v>47</v>
      </c>
      <c r="B60" s="236">
        <v>0.9</v>
      </c>
      <c r="C60" s="73"/>
      <c r="D60" s="365"/>
      <c r="E60" s="365"/>
      <c r="F60" s="361">
        <f t="shared" si="3"/>
        <v>0</v>
      </c>
      <c r="G60" s="365"/>
      <c r="H60" s="365"/>
      <c r="I60" s="365"/>
      <c r="J60" s="365"/>
      <c r="K60" s="365"/>
      <c r="L60" s="365"/>
      <c r="M60" s="365"/>
      <c r="N60" s="365"/>
      <c r="O60" s="363">
        <f t="shared" si="19"/>
        <v>0</v>
      </c>
      <c r="P60" s="365"/>
      <c r="Q60" s="365"/>
      <c r="R60" s="365"/>
      <c r="S60" s="363">
        <f t="shared" si="17"/>
        <v>0</v>
      </c>
      <c r="T60" s="365"/>
      <c r="U60" s="361">
        <f t="shared" si="18"/>
        <v>0</v>
      </c>
      <c r="V60" s="365"/>
      <c r="W60" s="361">
        <f t="shared" si="4"/>
        <v>0</v>
      </c>
      <c r="X60" s="365"/>
      <c r="Y60" s="365"/>
      <c r="Z60" s="365"/>
      <c r="AA60" s="365"/>
      <c r="AB60" s="73"/>
      <c r="AC60" s="450"/>
      <c r="AE60" s="226" t="str">
        <f t="shared" si="9"/>
        <v>OK</v>
      </c>
      <c r="AF60" s="226" t="str">
        <f t="shared" si="10"/>
        <v>OK</v>
      </c>
      <c r="AG60" s="216" t="str">
        <f t="shared" si="32"/>
        <v>OK</v>
      </c>
      <c r="AH60" s="216" t="str">
        <f t="shared" si="33"/>
        <v>OK</v>
      </c>
      <c r="AI60" s="216" t="str">
        <f t="shared" si="34"/>
        <v>OK</v>
      </c>
      <c r="AJ60" s="216" t="str">
        <f t="shared" si="35"/>
        <v>OK</v>
      </c>
      <c r="AK60" s="216" t="str">
        <f t="shared" si="36"/>
        <v>OK</v>
      </c>
      <c r="AL60" s="250" t="b">
        <f t="shared" si="37"/>
        <v>1</v>
      </c>
      <c r="AM60" s="216" t="str">
        <f t="shared" si="1"/>
        <v>OK</v>
      </c>
      <c r="AN60" s="216" t="str">
        <f t="shared" si="2"/>
        <v>OK</v>
      </c>
    </row>
    <row r="61" spans="1:40" ht="24.4" customHeight="1" thickTop="1" thickBot="1" x14ac:dyDescent="0.25">
      <c r="A61" s="358">
        <v>48</v>
      </c>
      <c r="B61" s="236">
        <v>1</v>
      </c>
      <c r="C61" s="73"/>
      <c r="D61" s="365"/>
      <c r="E61" s="365"/>
      <c r="F61" s="361">
        <f t="shared" si="3"/>
        <v>0</v>
      </c>
      <c r="G61" s="365"/>
      <c r="H61" s="365"/>
      <c r="I61" s="365"/>
      <c r="J61" s="365"/>
      <c r="K61" s="365"/>
      <c r="L61" s="365"/>
      <c r="M61" s="365"/>
      <c r="N61" s="365"/>
      <c r="O61" s="363">
        <f t="shared" si="19"/>
        <v>0</v>
      </c>
      <c r="P61" s="365"/>
      <c r="Q61" s="365"/>
      <c r="R61" s="365"/>
      <c r="S61" s="363">
        <f t="shared" si="17"/>
        <v>0</v>
      </c>
      <c r="T61" s="365"/>
      <c r="U61" s="361">
        <f t="shared" si="18"/>
        <v>0</v>
      </c>
      <c r="V61" s="365"/>
      <c r="W61" s="361">
        <f t="shared" si="4"/>
        <v>0</v>
      </c>
      <c r="X61" s="365"/>
      <c r="Y61" s="365"/>
      <c r="Z61" s="365"/>
      <c r="AA61" s="365"/>
      <c r="AB61" s="73"/>
      <c r="AC61" s="450"/>
      <c r="AE61" s="226" t="str">
        <f t="shared" si="9"/>
        <v>OK</v>
      </c>
      <c r="AF61" s="226" t="str">
        <f t="shared" si="10"/>
        <v>OK</v>
      </c>
      <c r="AG61" s="216" t="str">
        <f t="shared" si="32"/>
        <v>OK</v>
      </c>
      <c r="AH61" s="216" t="str">
        <f t="shared" si="33"/>
        <v>OK</v>
      </c>
      <c r="AI61" s="216" t="str">
        <f t="shared" si="34"/>
        <v>OK</v>
      </c>
      <c r="AJ61" s="216" t="str">
        <f t="shared" si="35"/>
        <v>OK</v>
      </c>
      <c r="AK61" s="216" t="str">
        <f t="shared" si="36"/>
        <v>OK</v>
      </c>
      <c r="AL61" s="250" t="b">
        <f t="shared" si="37"/>
        <v>1</v>
      </c>
      <c r="AM61" s="216" t="str">
        <f t="shared" si="1"/>
        <v>OK</v>
      </c>
      <c r="AN61" s="216" t="str">
        <f t="shared" si="2"/>
        <v>OK</v>
      </c>
    </row>
    <row r="62" spans="1:40" ht="24.4" customHeight="1" thickTop="1" thickBot="1" x14ac:dyDescent="0.25">
      <c r="A62" s="358">
        <v>49</v>
      </c>
      <c r="B62" s="236" t="s">
        <v>241</v>
      </c>
      <c r="C62" s="73" t="s">
        <v>225</v>
      </c>
      <c r="D62" s="365"/>
      <c r="E62" s="365"/>
      <c r="F62" s="361">
        <f t="shared" si="3"/>
        <v>0</v>
      </c>
      <c r="G62" s="365"/>
      <c r="H62" s="365"/>
      <c r="I62" s="365"/>
      <c r="J62" s="365"/>
      <c r="K62" s="365"/>
      <c r="L62" s="365"/>
      <c r="M62" s="365"/>
      <c r="N62" s="365"/>
      <c r="O62" s="363">
        <f t="shared" si="19"/>
        <v>0</v>
      </c>
      <c r="P62" s="365"/>
      <c r="Q62" s="365"/>
      <c r="R62" s="365"/>
      <c r="S62" s="363">
        <f t="shared" si="17"/>
        <v>0</v>
      </c>
      <c r="T62" s="365"/>
      <c r="U62" s="361">
        <f t="shared" si="18"/>
        <v>0</v>
      </c>
      <c r="V62" s="365"/>
      <c r="W62" s="361">
        <f t="shared" si="4"/>
        <v>0</v>
      </c>
      <c r="X62" s="365"/>
      <c r="Y62" s="365"/>
      <c r="Z62" s="365"/>
      <c r="AA62" s="365"/>
      <c r="AB62" s="73" t="s">
        <v>225</v>
      </c>
      <c r="AC62" s="450"/>
      <c r="AE62" s="226" t="str">
        <f t="shared" si="9"/>
        <v>OK</v>
      </c>
      <c r="AF62" s="226" t="str">
        <f t="shared" si="10"/>
        <v>OK</v>
      </c>
      <c r="AG62" s="216" t="str">
        <f t="shared" si="32"/>
        <v>OK</v>
      </c>
      <c r="AH62" s="216" t="str">
        <f t="shared" si="33"/>
        <v>OK</v>
      </c>
      <c r="AI62" s="216" t="str">
        <f t="shared" si="34"/>
        <v>OK</v>
      </c>
      <c r="AJ62" s="216" t="str">
        <f t="shared" si="35"/>
        <v>OK</v>
      </c>
      <c r="AK62" s="216" t="str">
        <f t="shared" si="36"/>
        <v>OK</v>
      </c>
      <c r="AL62" s="250" t="b">
        <f t="shared" si="37"/>
        <v>1</v>
      </c>
      <c r="AM62" s="216" t="str">
        <f t="shared" si="1"/>
        <v>OK</v>
      </c>
      <c r="AN62" s="216" t="str">
        <f t="shared" si="2"/>
        <v>OK</v>
      </c>
    </row>
    <row r="63" spans="1:40" ht="24.4" customHeight="1" thickTop="1" thickBot="1" x14ac:dyDescent="0.25">
      <c r="A63" s="358">
        <v>50</v>
      </c>
      <c r="B63" s="237" t="s">
        <v>242</v>
      </c>
      <c r="C63" s="73"/>
      <c r="D63" s="366">
        <f>D64+D67</f>
        <v>0</v>
      </c>
      <c r="E63" s="366">
        <f t="shared" ref="E63:AA63" si="38">E64+E67</f>
        <v>0</v>
      </c>
      <c r="F63" s="366">
        <f t="shared" si="38"/>
        <v>0</v>
      </c>
      <c r="G63" s="366">
        <f t="shared" si="38"/>
        <v>0</v>
      </c>
      <c r="H63" s="366">
        <f t="shared" si="38"/>
        <v>0</v>
      </c>
      <c r="I63" s="366">
        <f t="shared" si="38"/>
        <v>0</v>
      </c>
      <c r="J63" s="366">
        <f t="shared" si="38"/>
        <v>0</v>
      </c>
      <c r="K63" s="366">
        <f t="shared" si="38"/>
        <v>0</v>
      </c>
      <c r="L63" s="366">
        <f t="shared" si="38"/>
        <v>0</v>
      </c>
      <c r="M63" s="366">
        <f t="shared" si="38"/>
        <v>0</v>
      </c>
      <c r="N63" s="366">
        <f t="shared" si="38"/>
        <v>0</v>
      </c>
      <c r="O63" s="366">
        <f>O64+O67</f>
        <v>0</v>
      </c>
      <c r="P63" s="366">
        <f t="shared" si="38"/>
        <v>0</v>
      </c>
      <c r="Q63" s="366">
        <f t="shared" si="38"/>
        <v>0</v>
      </c>
      <c r="R63" s="366">
        <f t="shared" si="38"/>
        <v>0</v>
      </c>
      <c r="S63" s="366">
        <f t="shared" si="38"/>
        <v>0</v>
      </c>
      <c r="T63" s="366">
        <f t="shared" si="38"/>
        <v>0</v>
      </c>
      <c r="U63" s="366">
        <f>U64+U67</f>
        <v>0</v>
      </c>
      <c r="V63" s="366">
        <f t="shared" si="38"/>
        <v>0</v>
      </c>
      <c r="W63" s="366">
        <f t="shared" si="38"/>
        <v>0</v>
      </c>
      <c r="X63" s="366">
        <f t="shared" si="38"/>
        <v>0</v>
      </c>
      <c r="Y63" s="366">
        <f t="shared" si="38"/>
        <v>0</v>
      </c>
      <c r="Z63" s="366">
        <f t="shared" si="38"/>
        <v>0</v>
      </c>
      <c r="AA63" s="366">
        <f t="shared" si="38"/>
        <v>0</v>
      </c>
      <c r="AB63" s="73"/>
      <c r="AC63" s="450"/>
      <c r="AE63" s="226" t="str">
        <f t="shared" si="9"/>
        <v>OK</v>
      </c>
      <c r="AF63" s="226" t="str">
        <f t="shared" si="10"/>
        <v>OK</v>
      </c>
      <c r="AG63" s="216" t="str">
        <f t="shared" si="32"/>
        <v>OK</v>
      </c>
      <c r="AH63" s="216" t="str">
        <f t="shared" si="33"/>
        <v>OK</v>
      </c>
      <c r="AI63" s="216" t="str">
        <f t="shared" si="34"/>
        <v>OK</v>
      </c>
      <c r="AJ63" s="216" t="str">
        <f t="shared" si="35"/>
        <v>OK</v>
      </c>
      <c r="AK63" s="216" t="str">
        <f t="shared" si="36"/>
        <v>OK</v>
      </c>
      <c r="AL63" s="250" t="e">
        <f t="shared" si="37"/>
        <v>#VALUE!</v>
      </c>
      <c r="AM63" s="216" t="str">
        <f t="shared" si="1"/>
        <v>OK</v>
      </c>
      <c r="AN63" s="216" t="str">
        <f t="shared" si="2"/>
        <v>OK</v>
      </c>
    </row>
    <row r="64" spans="1:40" ht="24.4" customHeight="1" thickTop="1" thickBot="1" x14ac:dyDescent="0.25">
      <c r="A64" s="358">
        <v>51</v>
      </c>
      <c r="B64" s="234">
        <v>1</v>
      </c>
      <c r="C64" s="73" t="s">
        <v>225</v>
      </c>
      <c r="D64" s="225"/>
      <c r="E64" s="225"/>
      <c r="F64" s="361">
        <f t="shared" si="3"/>
        <v>0</v>
      </c>
      <c r="G64" s="417"/>
      <c r="H64" s="245"/>
      <c r="I64" s="245"/>
      <c r="J64" s="245"/>
      <c r="K64" s="245"/>
      <c r="L64" s="245"/>
      <c r="M64" s="245"/>
      <c r="N64" s="417"/>
      <c r="O64" s="367"/>
      <c r="P64" s="421"/>
      <c r="Q64" s="419"/>
      <c r="R64" s="419"/>
      <c r="S64" s="418">
        <f t="shared" si="17"/>
        <v>0</v>
      </c>
      <c r="T64" s="419"/>
      <c r="U64" s="361">
        <f t="shared" si="18"/>
        <v>0</v>
      </c>
      <c r="V64" s="420"/>
      <c r="W64" s="361">
        <f t="shared" si="4"/>
        <v>0</v>
      </c>
      <c r="X64" s="245"/>
      <c r="Y64" s="245"/>
      <c r="Z64" s="245"/>
      <c r="AA64" s="365"/>
      <c r="AB64" s="73" t="s">
        <v>225</v>
      </c>
      <c r="AC64" s="450"/>
      <c r="AE64" s="226" t="str">
        <f t="shared" si="9"/>
        <v>OK</v>
      </c>
      <c r="AF64" s="226" t="str">
        <f t="shared" si="10"/>
        <v>OK</v>
      </c>
      <c r="AG64" s="216" t="str">
        <f t="shared" si="32"/>
        <v>OK</v>
      </c>
      <c r="AH64" s="216" t="str">
        <f t="shared" si="33"/>
        <v>OK</v>
      </c>
      <c r="AI64" s="216" t="str">
        <f t="shared" si="34"/>
        <v>OK</v>
      </c>
      <c r="AJ64" s="216" t="str">
        <f t="shared" si="35"/>
        <v>OK</v>
      </c>
      <c r="AK64" s="216" t="str">
        <f t="shared" si="36"/>
        <v>OK</v>
      </c>
      <c r="AL64" s="250" t="b">
        <f>AA64=W64</f>
        <v>1</v>
      </c>
      <c r="AM64" s="216" t="str">
        <f t="shared" si="1"/>
        <v>OK</v>
      </c>
      <c r="AN64" s="216" t="str">
        <f t="shared" si="2"/>
        <v>OK</v>
      </c>
    </row>
    <row r="65" spans="1:40" ht="24.4" customHeight="1" thickTop="1" thickBot="1" x14ac:dyDescent="0.25">
      <c r="A65" s="358">
        <v>52</v>
      </c>
      <c r="B65" s="233" t="s">
        <v>305</v>
      </c>
      <c r="C65" s="73" t="s">
        <v>225</v>
      </c>
      <c r="D65" s="225"/>
      <c r="E65" s="225"/>
      <c r="F65" s="361">
        <f t="shared" si="3"/>
        <v>0</v>
      </c>
      <c r="G65" s="365"/>
      <c r="H65" s="225"/>
      <c r="I65" s="225"/>
      <c r="J65" s="225"/>
      <c r="K65" s="225"/>
      <c r="L65" s="225"/>
      <c r="M65" s="225"/>
      <c r="N65" s="365"/>
      <c r="O65" s="363">
        <f t="shared" ref="O65:O66" si="39">F65-H65-0.9*I65-0.8*J65-0.6*K65-0.5*L65</f>
        <v>0</v>
      </c>
      <c r="P65" s="422"/>
      <c r="Q65" s="420"/>
      <c r="R65" s="420"/>
      <c r="S65" s="363">
        <f t="shared" si="17"/>
        <v>0</v>
      </c>
      <c r="T65" s="420"/>
      <c r="U65" s="361">
        <f t="shared" si="18"/>
        <v>0</v>
      </c>
      <c r="V65" s="420"/>
      <c r="W65" s="361">
        <f t="shared" si="4"/>
        <v>0</v>
      </c>
      <c r="X65" s="227"/>
      <c r="Y65" s="227"/>
      <c r="Z65" s="227"/>
      <c r="AA65" s="365"/>
      <c r="AB65" s="73" t="s">
        <v>225</v>
      </c>
      <c r="AC65" s="450"/>
      <c r="AE65" s="226" t="str">
        <f t="shared" si="9"/>
        <v>OK</v>
      </c>
      <c r="AF65" s="226" t="str">
        <f t="shared" si="10"/>
        <v>OK</v>
      </c>
      <c r="AG65" s="216" t="str">
        <f t="shared" si="32"/>
        <v>OK</v>
      </c>
      <c r="AH65" s="216" t="str">
        <f t="shared" si="33"/>
        <v>OK</v>
      </c>
      <c r="AI65" s="216" t="str">
        <f t="shared" si="34"/>
        <v>OK</v>
      </c>
      <c r="AJ65" s="216" t="str">
        <f t="shared" si="35"/>
        <v>OK</v>
      </c>
      <c r="AK65" s="216" t="str">
        <f t="shared" si="36"/>
        <v>OK</v>
      </c>
      <c r="AL65" s="250" t="b">
        <f t="shared" ref="AL65:AL66" si="40">AA65=W65</f>
        <v>1</v>
      </c>
      <c r="AM65" s="216" t="str">
        <f t="shared" si="1"/>
        <v>OK</v>
      </c>
      <c r="AN65" s="216" t="str">
        <f t="shared" si="2"/>
        <v>OK</v>
      </c>
    </row>
    <row r="66" spans="1:40" ht="24.4" customHeight="1" thickTop="1" thickBot="1" x14ac:dyDescent="0.25">
      <c r="A66" s="358">
        <v>53</v>
      </c>
      <c r="B66" s="233" t="s">
        <v>304</v>
      </c>
      <c r="C66" s="73"/>
      <c r="D66" s="225"/>
      <c r="E66" s="225"/>
      <c r="F66" s="361">
        <f t="shared" si="3"/>
        <v>0</v>
      </c>
      <c r="G66" s="365"/>
      <c r="H66" s="225"/>
      <c r="I66" s="225"/>
      <c r="J66" s="225"/>
      <c r="K66" s="225"/>
      <c r="L66" s="225"/>
      <c r="M66" s="225"/>
      <c r="N66" s="365"/>
      <c r="O66" s="363">
        <f t="shared" si="39"/>
        <v>0</v>
      </c>
      <c r="P66" s="422"/>
      <c r="Q66" s="420"/>
      <c r="R66" s="420"/>
      <c r="S66" s="363">
        <f t="shared" si="17"/>
        <v>0</v>
      </c>
      <c r="T66" s="420"/>
      <c r="U66" s="361">
        <f t="shared" si="18"/>
        <v>0</v>
      </c>
      <c r="V66" s="420"/>
      <c r="W66" s="361">
        <f t="shared" si="4"/>
        <v>0</v>
      </c>
      <c r="X66" s="227"/>
      <c r="Y66" s="227"/>
      <c r="Z66" s="227"/>
      <c r="AA66" s="365"/>
      <c r="AB66" s="73"/>
      <c r="AC66" s="450"/>
      <c r="AE66" s="226" t="str">
        <f t="shared" si="9"/>
        <v>OK</v>
      </c>
      <c r="AF66" s="226" t="str">
        <f t="shared" si="10"/>
        <v>OK</v>
      </c>
      <c r="AG66" s="216" t="str">
        <f t="shared" si="32"/>
        <v>OK</v>
      </c>
      <c r="AH66" s="216" t="str">
        <f t="shared" si="33"/>
        <v>OK</v>
      </c>
      <c r="AI66" s="216" t="str">
        <f t="shared" si="34"/>
        <v>OK</v>
      </c>
      <c r="AJ66" s="216" t="str">
        <f t="shared" si="35"/>
        <v>OK</v>
      </c>
      <c r="AK66" s="216" t="str">
        <f t="shared" si="36"/>
        <v>OK</v>
      </c>
      <c r="AL66" s="250" t="b">
        <f t="shared" si="40"/>
        <v>1</v>
      </c>
      <c r="AM66" s="216" t="str">
        <f t="shared" si="1"/>
        <v>OK</v>
      </c>
      <c r="AN66" s="216" t="str">
        <f t="shared" si="2"/>
        <v>OK</v>
      </c>
    </row>
    <row r="67" spans="1:40" ht="24.4" customHeight="1" thickTop="1" x14ac:dyDescent="0.2">
      <c r="A67" s="358">
        <v>54</v>
      </c>
      <c r="B67" s="234">
        <v>1.5</v>
      </c>
      <c r="C67" s="73" t="s">
        <v>225</v>
      </c>
      <c r="D67" s="433"/>
      <c r="E67" s="433"/>
      <c r="F67" s="433"/>
      <c r="G67" s="433"/>
      <c r="H67" s="433"/>
      <c r="I67" s="433"/>
      <c r="J67" s="433"/>
      <c r="K67" s="433"/>
      <c r="L67" s="433"/>
      <c r="M67" s="433"/>
      <c r="N67" s="433"/>
      <c r="O67" s="433"/>
      <c r="P67" s="433"/>
      <c r="Q67" s="433"/>
      <c r="R67" s="433"/>
      <c r="S67" s="433"/>
      <c r="T67" s="433"/>
      <c r="U67" s="433"/>
      <c r="V67" s="433"/>
      <c r="W67" s="433"/>
      <c r="X67" s="433"/>
      <c r="Y67" s="433"/>
      <c r="Z67" s="433"/>
      <c r="AA67" s="433"/>
      <c r="AB67" s="73" t="s">
        <v>225</v>
      </c>
      <c r="AC67" s="450"/>
      <c r="AE67" s="226" t="str">
        <f t="shared" si="9"/>
        <v>OK</v>
      </c>
      <c r="AF67" s="226" t="str">
        <f t="shared" si="10"/>
        <v>OK</v>
      </c>
      <c r="AG67" s="216" t="str">
        <f t="shared" si="32"/>
        <v>OK</v>
      </c>
      <c r="AH67" s="216" t="str">
        <f t="shared" si="33"/>
        <v>OK</v>
      </c>
      <c r="AI67" s="216" t="str">
        <f t="shared" si="34"/>
        <v>OK</v>
      </c>
      <c r="AJ67" s="216" t="str">
        <f t="shared" si="35"/>
        <v>OK</v>
      </c>
      <c r="AK67" s="216" t="str">
        <f t="shared" si="36"/>
        <v>OK</v>
      </c>
      <c r="AL67" s="250" t="b">
        <f>AA67=W67*1.5</f>
        <v>1</v>
      </c>
      <c r="AM67" s="216" t="str">
        <f t="shared" si="1"/>
        <v>OK</v>
      </c>
      <c r="AN67" s="216" t="str">
        <f t="shared" si="2"/>
        <v>OK</v>
      </c>
    </row>
    <row r="68" spans="1:40" ht="7.5" customHeight="1" x14ac:dyDescent="0.2">
      <c r="A68" s="238"/>
      <c r="B68" s="239"/>
      <c r="C68" s="320"/>
      <c r="D68" s="368"/>
      <c r="E68" s="368"/>
      <c r="F68" s="368"/>
      <c r="G68" s="368"/>
      <c r="H68" s="368"/>
      <c r="I68" s="368"/>
      <c r="J68" s="368"/>
      <c r="K68" s="368"/>
      <c r="L68" s="368"/>
      <c r="M68" s="368"/>
      <c r="N68" s="368"/>
      <c r="O68" s="368"/>
      <c r="P68" s="368"/>
      <c r="Q68" s="368"/>
      <c r="R68" s="368"/>
      <c r="S68" s="368"/>
      <c r="T68" s="368"/>
      <c r="U68" s="368"/>
      <c r="V68" s="368"/>
      <c r="W68" s="368"/>
      <c r="X68" s="368"/>
      <c r="Y68" s="368"/>
      <c r="Z68" s="368"/>
      <c r="AA68" s="368"/>
      <c r="AB68" s="320"/>
      <c r="AC68" s="450"/>
    </row>
    <row r="69" spans="1:40" ht="18.75" customHeight="1" x14ac:dyDescent="0.2">
      <c r="A69" s="318"/>
      <c r="B69" s="369" t="str">
        <f>"Version: "&amp;D76</f>
        <v>Version: 2.01.E0</v>
      </c>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70" t="s">
        <v>152</v>
      </c>
      <c r="AC69" s="450"/>
      <c r="AE69" s="456"/>
      <c r="AF69" s="456"/>
      <c r="AG69" s="456"/>
      <c r="AH69" s="456"/>
      <c r="AI69" s="456"/>
      <c r="AJ69" s="456"/>
      <c r="AK69" s="456"/>
      <c r="AL69" s="456"/>
      <c r="AM69" s="456"/>
      <c r="AN69" s="456"/>
    </row>
    <row r="70" spans="1:40" ht="18.75" customHeight="1" x14ac:dyDescent="0.2">
      <c r="A70" s="318"/>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450"/>
    </row>
    <row r="71" spans="1:40" ht="18.75" customHeight="1" x14ac:dyDescent="0.2">
      <c r="U71" s="371"/>
      <c r="W71" s="371"/>
      <c r="X71" s="371"/>
      <c r="Y71" s="371"/>
      <c r="Z71" s="371"/>
    </row>
    <row r="72" spans="1:40" ht="18.75" customHeight="1" x14ac:dyDescent="0.2">
      <c r="U72" s="371"/>
      <c r="W72" s="371"/>
      <c r="X72" s="371"/>
      <c r="Y72" s="371"/>
      <c r="Z72" s="371"/>
    </row>
    <row r="73" spans="1:40" ht="18.75" customHeight="1" x14ac:dyDescent="0.2">
      <c r="B73" s="325"/>
      <c r="C73" s="370" t="s">
        <v>152</v>
      </c>
      <c r="D73" s="372" t="str">
        <f>AA2</f>
        <v>XXXXXX</v>
      </c>
    </row>
    <row r="74" spans="1:40" ht="18.75" customHeight="1" x14ac:dyDescent="0.2">
      <c r="B74" s="350"/>
      <c r="D74" s="373" t="str">
        <f>AA1</f>
        <v>P_CRIRB_12</v>
      </c>
    </row>
    <row r="75" spans="1:40" ht="18.75" customHeight="1" x14ac:dyDescent="0.2">
      <c r="B75" s="350"/>
      <c r="D75" s="374" t="str">
        <f>AA3</f>
        <v>DD.MM.YYYY</v>
      </c>
    </row>
    <row r="76" spans="1:40" ht="18.75" customHeight="1" x14ac:dyDescent="0.2">
      <c r="B76" s="375"/>
      <c r="D76" s="376" t="s">
        <v>243</v>
      </c>
    </row>
    <row r="77" spans="1:40" ht="18.75" customHeight="1" x14ac:dyDescent="0.2">
      <c r="B77" s="350"/>
      <c r="D77" s="373" t="str">
        <f>D13</f>
        <v>col. 01</v>
      </c>
    </row>
    <row r="78" spans="1:40" ht="18.75" customHeight="1" x14ac:dyDescent="0.2">
      <c r="B78" s="377"/>
      <c r="C78" s="320"/>
      <c r="D78" s="378">
        <f>COUNTIF(D82:AA105,"ERROR")+COUNTIF(AE14:AL67,"ERROR")</f>
        <v>22</v>
      </c>
    </row>
    <row r="79" spans="1:40" ht="20.65" customHeight="1" x14ac:dyDescent="0.2">
      <c r="C79" s="379"/>
      <c r="D79" s="380"/>
    </row>
    <row r="80" spans="1:40" x14ac:dyDescent="0.2">
      <c r="C80" s="379"/>
      <c r="D80" s="381"/>
    </row>
    <row r="81" spans="2:29" x14ac:dyDescent="0.2">
      <c r="D81" s="156" t="s">
        <v>52</v>
      </c>
      <c r="E81" s="156" t="s">
        <v>104</v>
      </c>
      <c r="F81" s="156" t="s">
        <v>105</v>
      </c>
      <c r="G81" s="156" t="s">
        <v>106</v>
      </c>
      <c r="H81" s="156" t="s">
        <v>107</v>
      </c>
      <c r="I81" s="156" t="s">
        <v>108</v>
      </c>
      <c r="J81" s="156" t="s">
        <v>109</v>
      </c>
      <c r="K81" s="156" t="s">
        <v>110</v>
      </c>
      <c r="L81" s="156" t="s">
        <v>111</v>
      </c>
      <c r="M81" s="156" t="s">
        <v>112</v>
      </c>
      <c r="N81" s="156" t="s">
        <v>113</v>
      </c>
      <c r="O81" s="156" t="s">
        <v>114</v>
      </c>
      <c r="P81" s="156" t="s">
        <v>115</v>
      </c>
      <c r="Q81" s="156" t="s">
        <v>116</v>
      </c>
      <c r="R81" s="156" t="s">
        <v>117</v>
      </c>
      <c r="S81" s="156" t="s">
        <v>118</v>
      </c>
      <c r="T81" s="156" t="s">
        <v>119</v>
      </c>
      <c r="U81" s="156" t="s">
        <v>120</v>
      </c>
      <c r="V81" s="156" t="s">
        <v>121</v>
      </c>
      <c r="W81" s="156" t="s">
        <v>122</v>
      </c>
      <c r="X81" s="156" t="s">
        <v>123</v>
      </c>
      <c r="Y81" s="156" t="s">
        <v>124</v>
      </c>
      <c r="Z81" s="156" t="s">
        <v>220</v>
      </c>
      <c r="AA81" s="156" t="s">
        <v>221</v>
      </c>
      <c r="AC81" s="457"/>
    </row>
    <row r="82" spans="2:29" x14ac:dyDescent="0.2">
      <c r="B82" s="382" t="s">
        <v>306</v>
      </c>
      <c r="C82" s="383"/>
      <c r="D82" s="226" t="str">
        <f>IF(ROUND(D19+D20+D21+D22+D23,0)=ROUND(D14,0),"OK","ERROR")</f>
        <v>ERROR</v>
      </c>
      <c r="E82" s="226" t="str">
        <f t="shared" ref="E82:AA82" si="41">IF(ROUND(E19+E20+E21+E22+E23,0)=ROUND(E14,0),"OK","ERROR")</f>
        <v>OK</v>
      </c>
      <c r="F82" s="226" t="str">
        <f t="shared" si="41"/>
        <v>ERROR</v>
      </c>
      <c r="G82" s="226" t="str">
        <f t="shared" si="41"/>
        <v>OK</v>
      </c>
      <c r="H82" s="226" t="str">
        <f t="shared" si="41"/>
        <v>OK</v>
      </c>
      <c r="I82" s="226" t="str">
        <f t="shared" si="41"/>
        <v>OK</v>
      </c>
      <c r="J82" s="226" t="str">
        <f t="shared" si="41"/>
        <v>OK</v>
      </c>
      <c r="K82" s="226" t="str">
        <f t="shared" si="41"/>
        <v>OK</v>
      </c>
      <c r="L82" s="226" t="str">
        <f t="shared" si="41"/>
        <v>OK</v>
      </c>
      <c r="M82" s="226" t="str">
        <f t="shared" si="41"/>
        <v>OK</v>
      </c>
      <c r="N82" s="226" t="str">
        <f t="shared" si="41"/>
        <v>OK</v>
      </c>
      <c r="O82" s="226" t="str">
        <f t="shared" si="41"/>
        <v>ERROR</v>
      </c>
      <c r="P82" s="226" t="str">
        <f t="shared" si="41"/>
        <v>OK</v>
      </c>
      <c r="Q82" s="226" t="str">
        <f t="shared" si="41"/>
        <v>OK</v>
      </c>
      <c r="R82" s="226" t="str">
        <f t="shared" si="41"/>
        <v>OK</v>
      </c>
      <c r="S82" s="226" t="str">
        <f t="shared" si="41"/>
        <v>OK</v>
      </c>
      <c r="T82" s="226" t="str">
        <f t="shared" si="41"/>
        <v>OK</v>
      </c>
      <c r="U82" s="226" t="str">
        <f t="shared" si="41"/>
        <v>ERROR</v>
      </c>
      <c r="V82" s="226" t="str">
        <f t="shared" si="41"/>
        <v>OK</v>
      </c>
      <c r="W82" s="226" t="str">
        <f t="shared" si="41"/>
        <v>ERROR</v>
      </c>
      <c r="X82" s="226" t="str">
        <f t="shared" si="41"/>
        <v>OK</v>
      </c>
      <c r="Y82" s="226" t="str">
        <f t="shared" si="41"/>
        <v>OK</v>
      </c>
      <c r="Z82" s="226" t="str">
        <f t="shared" si="41"/>
        <v>OK</v>
      </c>
      <c r="AA82" s="226" t="str">
        <f t="shared" si="41"/>
        <v>ERROR</v>
      </c>
      <c r="AC82" s="457"/>
    </row>
    <row r="83" spans="2:29" x14ac:dyDescent="0.2">
      <c r="B83" s="382" t="s">
        <v>307</v>
      </c>
      <c r="C83" s="383"/>
      <c r="D83" s="226" t="str">
        <f>IF(ROUND(D15,0)&lt;=ROUND(D14,0),"OK","ERROR")</f>
        <v>OK</v>
      </c>
      <c r="E83" s="226" t="str">
        <f t="shared" ref="E83:AA84" si="42">IF(ROUND(E15,0)&lt;=ROUND(E14,0),"OK","ERROR")</f>
        <v>OK</v>
      </c>
      <c r="F83" s="226" t="str">
        <f t="shared" si="42"/>
        <v>OK</v>
      </c>
      <c r="G83" s="226" t="str">
        <f t="shared" si="42"/>
        <v>OK</v>
      </c>
      <c r="H83" s="226" t="str">
        <f t="shared" si="42"/>
        <v>OK</v>
      </c>
      <c r="I83" s="226" t="str">
        <f t="shared" si="42"/>
        <v>OK</v>
      </c>
      <c r="J83" s="226" t="str">
        <f t="shared" si="42"/>
        <v>OK</v>
      </c>
      <c r="K83" s="226" t="str">
        <f t="shared" si="42"/>
        <v>OK</v>
      </c>
      <c r="L83" s="226" t="str">
        <f t="shared" si="42"/>
        <v>OK</v>
      </c>
      <c r="M83" s="226" t="str">
        <f t="shared" si="42"/>
        <v>OK</v>
      </c>
      <c r="N83" s="226" t="str">
        <f t="shared" si="42"/>
        <v>OK</v>
      </c>
      <c r="O83" s="226" t="str">
        <f t="shared" si="42"/>
        <v>OK</v>
      </c>
      <c r="P83" s="226" t="str">
        <f t="shared" si="42"/>
        <v>OK</v>
      </c>
      <c r="Q83" s="226" t="str">
        <f t="shared" si="42"/>
        <v>OK</v>
      </c>
      <c r="R83" s="226" t="str">
        <f t="shared" si="42"/>
        <v>OK</v>
      </c>
      <c r="S83" s="226" t="str">
        <f t="shared" si="42"/>
        <v>OK</v>
      </c>
      <c r="T83" s="226" t="str">
        <f t="shared" si="42"/>
        <v>OK</v>
      </c>
      <c r="U83" s="226" t="str">
        <f t="shared" si="42"/>
        <v>OK</v>
      </c>
      <c r="V83" s="226" t="str">
        <f t="shared" si="42"/>
        <v>OK</v>
      </c>
      <c r="W83" s="226" t="str">
        <f t="shared" si="42"/>
        <v>OK</v>
      </c>
      <c r="X83" s="226" t="str">
        <f t="shared" si="42"/>
        <v>OK</v>
      </c>
      <c r="Y83" s="226" t="str">
        <f t="shared" si="42"/>
        <v>OK</v>
      </c>
      <c r="Z83" s="226" t="str">
        <f t="shared" si="42"/>
        <v>OK</v>
      </c>
      <c r="AA83" s="226" t="str">
        <f t="shared" si="42"/>
        <v>OK</v>
      </c>
      <c r="AC83" s="457"/>
    </row>
    <row r="84" spans="2:29" x14ac:dyDescent="0.2">
      <c r="B84" s="382" t="s">
        <v>308</v>
      </c>
      <c r="C84" s="383"/>
      <c r="D84" s="226" t="str">
        <f>IF(ROUND(D16,0)&lt;=ROUND(D15,0),"OK","ERROR")</f>
        <v>OK</v>
      </c>
      <c r="E84" s="226" t="str">
        <f t="shared" si="42"/>
        <v>OK</v>
      </c>
      <c r="F84" s="226" t="str">
        <f t="shared" si="42"/>
        <v>OK</v>
      </c>
      <c r="G84" s="226" t="str">
        <f t="shared" si="42"/>
        <v>OK</v>
      </c>
      <c r="H84" s="226" t="str">
        <f t="shared" si="42"/>
        <v>OK</v>
      </c>
      <c r="I84" s="226" t="str">
        <f t="shared" si="42"/>
        <v>OK</v>
      </c>
      <c r="J84" s="226" t="str">
        <f t="shared" si="42"/>
        <v>OK</v>
      </c>
      <c r="K84" s="226" t="str">
        <f t="shared" si="42"/>
        <v>OK</v>
      </c>
      <c r="L84" s="226" t="str">
        <f t="shared" si="42"/>
        <v>OK</v>
      </c>
      <c r="M84" s="226" t="str">
        <f t="shared" si="42"/>
        <v>OK</v>
      </c>
      <c r="N84" s="226" t="str">
        <f t="shared" si="42"/>
        <v>OK</v>
      </c>
      <c r="O84" s="226" t="str">
        <f t="shared" si="42"/>
        <v>OK</v>
      </c>
      <c r="P84" s="226" t="str">
        <f t="shared" si="42"/>
        <v>OK</v>
      </c>
      <c r="Q84" s="226" t="str">
        <f t="shared" si="42"/>
        <v>OK</v>
      </c>
      <c r="R84" s="226" t="str">
        <f t="shared" si="42"/>
        <v>OK</v>
      </c>
      <c r="S84" s="226" t="str">
        <f t="shared" si="42"/>
        <v>OK</v>
      </c>
      <c r="T84" s="226" t="str">
        <f t="shared" si="42"/>
        <v>OK</v>
      </c>
      <c r="U84" s="226" t="str">
        <f t="shared" si="42"/>
        <v>OK</v>
      </c>
      <c r="V84" s="226" t="str">
        <f t="shared" si="42"/>
        <v>OK</v>
      </c>
      <c r="W84" s="226" t="str">
        <f t="shared" si="42"/>
        <v>OK</v>
      </c>
      <c r="X84" s="226" t="str">
        <f t="shared" si="42"/>
        <v>OK</v>
      </c>
      <c r="Y84" s="226" t="str">
        <f t="shared" si="42"/>
        <v>OK</v>
      </c>
      <c r="Z84" s="226" t="str">
        <f t="shared" si="42"/>
        <v>OK</v>
      </c>
      <c r="AA84" s="226" t="str">
        <f t="shared" si="42"/>
        <v>OK</v>
      </c>
      <c r="AC84" s="457"/>
    </row>
    <row r="85" spans="2:29" x14ac:dyDescent="0.2">
      <c r="B85" s="382" t="s">
        <v>309</v>
      </c>
      <c r="C85" s="383"/>
      <c r="D85" s="226" t="str">
        <f>IF(ROUND(D17,0)&lt;=ROUND(D15,0),"OK","ERROR")</f>
        <v>OK</v>
      </c>
      <c r="E85" s="226" t="str">
        <f t="shared" ref="E85:AA85" si="43">IF(ROUND(E17,0)&lt;=ROUND(E15,0),"OK","ERROR")</f>
        <v>OK</v>
      </c>
      <c r="F85" s="226" t="str">
        <f t="shared" si="43"/>
        <v>OK</v>
      </c>
      <c r="G85" s="226" t="str">
        <f t="shared" si="43"/>
        <v>OK</v>
      </c>
      <c r="H85" s="226" t="str">
        <f t="shared" si="43"/>
        <v>OK</v>
      </c>
      <c r="I85" s="226" t="str">
        <f t="shared" si="43"/>
        <v>OK</v>
      </c>
      <c r="J85" s="226" t="str">
        <f t="shared" si="43"/>
        <v>OK</v>
      </c>
      <c r="K85" s="226" t="str">
        <f t="shared" si="43"/>
        <v>OK</v>
      </c>
      <c r="L85" s="226" t="str">
        <f t="shared" si="43"/>
        <v>OK</v>
      </c>
      <c r="M85" s="226" t="str">
        <f t="shared" si="43"/>
        <v>OK</v>
      </c>
      <c r="N85" s="226" t="str">
        <f t="shared" si="43"/>
        <v>OK</v>
      </c>
      <c r="O85" s="226" t="str">
        <f t="shared" si="43"/>
        <v>OK</v>
      </c>
      <c r="P85" s="226" t="str">
        <f t="shared" si="43"/>
        <v>OK</v>
      </c>
      <c r="Q85" s="226" t="str">
        <f t="shared" si="43"/>
        <v>OK</v>
      </c>
      <c r="R85" s="226" t="str">
        <f t="shared" si="43"/>
        <v>OK</v>
      </c>
      <c r="S85" s="226" t="str">
        <f t="shared" si="43"/>
        <v>OK</v>
      </c>
      <c r="T85" s="226" t="str">
        <f t="shared" si="43"/>
        <v>OK</v>
      </c>
      <c r="U85" s="226" t="str">
        <f t="shared" si="43"/>
        <v>OK</v>
      </c>
      <c r="V85" s="226" t="str">
        <f t="shared" si="43"/>
        <v>OK</v>
      </c>
      <c r="W85" s="226" t="str">
        <f t="shared" si="43"/>
        <v>OK</v>
      </c>
      <c r="X85" s="226" t="str">
        <f t="shared" si="43"/>
        <v>OK</v>
      </c>
      <c r="Y85" s="226" t="str">
        <f t="shared" si="43"/>
        <v>OK</v>
      </c>
      <c r="Z85" s="226" t="str">
        <f t="shared" si="43"/>
        <v>OK</v>
      </c>
      <c r="AA85" s="226" t="str">
        <f t="shared" si="43"/>
        <v>OK</v>
      </c>
      <c r="AC85" s="457"/>
    </row>
    <row r="86" spans="2:29" x14ac:dyDescent="0.2">
      <c r="B86" s="382" t="s">
        <v>310</v>
      </c>
      <c r="C86" s="383"/>
      <c r="D86" s="226" t="str">
        <f>IF(ROUND(D26,0)&lt;=ROUND(D25,0),"OK","ERROR")</f>
        <v>OK</v>
      </c>
      <c r="E86" s="226" t="str">
        <f t="shared" ref="E86:AA86" si="44">IF(ROUND(E26,0)&lt;=ROUND(E25,0),"OK","ERROR")</f>
        <v>OK</v>
      </c>
      <c r="F86" s="226" t="str">
        <f t="shared" si="44"/>
        <v>OK</v>
      </c>
      <c r="G86" s="226" t="str">
        <f t="shared" si="44"/>
        <v>OK</v>
      </c>
      <c r="H86" s="226" t="str">
        <f t="shared" si="44"/>
        <v>OK</v>
      </c>
      <c r="I86" s="226" t="str">
        <f t="shared" si="44"/>
        <v>OK</v>
      </c>
      <c r="J86" s="226" t="str">
        <f t="shared" si="44"/>
        <v>OK</v>
      </c>
      <c r="K86" s="226" t="str">
        <f t="shared" si="44"/>
        <v>OK</v>
      </c>
      <c r="L86" s="226" t="str">
        <f t="shared" si="44"/>
        <v>OK</v>
      </c>
      <c r="M86" s="226" t="str">
        <f t="shared" si="44"/>
        <v>OK</v>
      </c>
      <c r="N86" s="226" t="str">
        <f t="shared" si="44"/>
        <v>OK</v>
      </c>
      <c r="O86" s="226" t="str">
        <f t="shared" si="44"/>
        <v>OK</v>
      </c>
      <c r="P86" s="226" t="str">
        <f t="shared" si="44"/>
        <v>OK</v>
      </c>
      <c r="Q86" s="226" t="str">
        <f t="shared" si="44"/>
        <v>OK</v>
      </c>
      <c r="R86" s="226" t="str">
        <f t="shared" si="44"/>
        <v>OK</v>
      </c>
      <c r="S86" s="226" t="str">
        <f t="shared" si="44"/>
        <v>OK</v>
      </c>
      <c r="T86" s="226" t="str">
        <f t="shared" si="44"/>
        <v>OK</v>
      </c>
      <c r="U86" s="226" t="str">
        <f t="shared" si="44"/>
        <v>OK</v>
      </c>
      <c r="V86" s="226" t="str">
        <f t="shared" si="44"/>
        <v>OK</v>
      </c>
      <c r="W86" s="226" t="str">
        <f t="shared" si="44"/>
        <v>OK</v>
      </c>
      <c r="X86" s="226" t="str">
        <f t="shared" si="44"/>
        <v>OK</v>
      </c>
      <c r="Y86" s="226" t="str">
        <f t="shared" si="44"/>
        <v>OK</v>
      </c>
      <c r="Z86" s="226" t="str">
        <f t="shared" si="44"/>
        <v>OK</v>
      </c>
      <c r="AA86" s="226" t="str">
        <f t="shared" si="44"/>
        <v>OK</v>
      </c>
      <c r="AC86" s="457"/>
    </row>
    <row r="87" spans="2:29" x14ac:dyDescent="0.2">
      <c r="B87" s="382" t="s">
        <v>311</v>
      </c>
      <c r="C87" s="383"/>
      <c r="D87" s="226" t="str">
        <f>IF(ROUND(D27,0)&lt;=ROUND(D25,0),"OK","ERROR")</f>
        <v>OK</v>
      </c>
      <c r="E87" s="226" t="str">
        <f t="shared" ref="E87:AA87" si="45">IF(ROUND(E27,0)&lt;=ROUND(E25,0),"OK","ERROR")</f>
        <v>OK</v>
      </c>
      <c r="F87" s="226" t="str">
        <f t="shared" si="45"/>
        <v>OK</v>
      </c>
      <c r="G87" s="226" t="str">
        <f t="shared" si="45"/>
        <v>OK</v>
      </c>
      <c r="H87" s="226" t="str">
        <f t="shared" si="45"/>
        <v>OK</v>
      </c>
      <c r="I87" s="226" t="str">
        <f t="shared" si="45"/>
        <v>OK</v>
      </c>
      <c r="J87" s="226" t="str">
        <f t="shared" si="45"/>
        <v>OK</v>
      </c>
      <c r="K87" s="226" t="str">
        <f t="shared" si="45"/>
        <v>OK</v>
      </c>
      <c r="L87" s="226" t="str">
        <f t="shared" si="45"/>
        <v>OK</v>
      </c>
      <c r="M87" s="226" t="str">
        <f t="shared" si="45"/>
        <v>OK</v>
      </c>
      <c r="N87" s="226" t="str">
        <f t="shared" si="45"/>
        <v>OK</v>
      </c>
      <c r="O87" s="226" t="str">
        <f t="shared" si="45"/>
        <v>OK</v>
      </c>
      <c r="P87" s="226" t="str">
        <f t="shared" si="45"/>
        <v>OK</v>
      </c>
      <c r="Q87" s="226" t="str">
        <f t="shared" si="45"/>
        <v>OK</v>
      </c>
      <c r="R87" s="226" t="str">
        <f t="shared" si="45"/>
        <v>OK</v>
      </c>
      <c r="S87" s="226" t="str">
        <f t="shared" si="45"/>
        <v>OK</v>
      </c>
      <c r="T87" s="226" t="str">
        <f t="shared" si="45"/>
        <v>OK</v>
      </c>
      <c r="U87" s="226" t="str">
        <f t="shared" si="45"/>
        <v>OK</v>
      </c>
      <c r="V87" s="226" t="str">
        <f t="shared" si="45"/>
        <v>OK</v>
      </c>
      <c r="W87" s="226" t="str">
        <f t="shared" si="45"/>
        <v>OK</v>
      </c>
      <c r="X87" s="226" t="str">
        <f t="shared" si="45"/>
        <v>OK</v>
      </c>
      <c r="Y87" s="226" t="str">
        <f t="shared" si="45"/>
        <v>OK</v>
      </c>
      <c r="Z87" s="226" t="str">
        <f t="shared" si="45"/>
        <v>OK</v>
      </c>
      <c r="AA87" s="226" t="str">
        <f t="shared" si="45"/>
        <v>OK</v>
      </c>
      <c r="AC87" s="457"/>
    </row>
    <row r="88" spans="2:29" x14ac:dyDescent="0.2">
      <c r="B88" s="382" t="s">
        <v>312</v>
      </c>
      <c r="C88" s="383"/>
      <c r="D88" s="226" t="str">
        <f>IF(ROUND(D29,0)&lt;=ROUND(D28,0),"OK","ERROR")</f>
        <v>OK</v>
      </c>
      <c r="E88" s="226" t="str">
        <f t="shared" ref="E88:AA88" si="46">IF(ROUND(E29,0)&lt;=ROUND(E28,0),"OK","ERROR")</f>
        <v>OK</v>
      </c>
      <c r="F88" s="226" t="str">
        <f t="shared" si="46"/>
        <v>OK</v>
      </c>
      <c r="G88" s="226" t="str">
        <f t="shared" si="46"/>
        <v>OK</v>
      </c>
      <c r="H88" s="226" t="str">
        <f t="shared" si="46"/>
        <v>OK</v>
      </c>
      <c r="I88" s="226" t="str">
        <f t="shared" si="46"/>
        <v>OK</v>
      </c>
      <c r="J88" s="226" t="str">
        <f t="shared" si="46"/>
        <v>OK</v>
      </c>
      <c r="K88" s="226" t="str">
        <f t="shared" si="46"/>
        <v>OK</v>
      </c>
      <c r="L88" s="226" t="str">
        <f t="shared" si="46"/>
        <v>OK</v>
      </c>
      <c r="M88" s="226" t="str">
        <f t="shared" si="46"/>
        <v>OK</v>
      </c>
      <c r="N88" s="226" t="str">
        <f t="shared" si="46"/>
        <v>OK</v>
      </c>
      <c r="O88" s="226" t="str">
        <f t="shared" si="46"/>
        <v>OK</v>
      </c>
      <c r="P88" s="226" t="str">
        <f t="shared" si="46"/>
        <v>OK</v>
      </c>
      <c r="Q88" s="226" t="str">
        <f t="shared" si="46"/>
        <v>OK</v>
      </c>
      <c r="R88" s="226" t="str">
        <f t="shared" si="46"/>
        <v>OK</v>
      </c>
      <c r="S88" s="226" t="str">
        <f t="shared" si="46"/>
        <v>OK</v>
      </c>
      <c r="T88" s="226" t="str">
        <f t="shared" si="46"/>
        <v>OK</v>
      </c>
      <c r="U88" s="226" t="str">
        <f t="shared" si="46"/>
        <v>OK</v>
      </c>
      <c r="V88" s="226" t="str">
        <f t="shared" si="46"/>
        <v>OK</v>
      </c>
      <c r="W88" s="226" t="str">
        <f t="shared" si="46"/>
        <v>OK</v>
      </c>
      <c r="X88" s="226" t="str">
        <f t="shared" si="46"/>
        <v>OK</v>
      </c>
      <c r="Y88" s="226" t="str">
        <f t="shared" si="46"/>
        <v>OK</v>
      </c>
      <c r="Z88" s="226" t="str">
        <f t="shared" si="46"/>
        <v>OK</v>
      </c>
      <c r="AA88" s="226" t="str">
        <f t="shared" si="46"/>
        <v>OK</v>
      </c>
      <c r="AC88" s="457"/>
    </row>
    <row r="89" spans="2:29" x14ac:dyDescent="0.2">
      <c r="B89" s="382" t="s">
        <v>313</v>
      </c>
      <c r="C89" s="383"/>
      <c r="D89" s="226" t="str">
        <f>IF(ROUND(D30,0)&lt;=ROUND(D28,0),"OK","ERROR")</f>
        <v>OK</v>
      </c>
      <c r="E89" s="226" t="str">
        <f t="shared" ref="E89:AA89" si="47">IF(ROUND(E30,0)&lt;=ROUND(E28,0),"OK","ERROR")</f>
        <v>OK</v>
      </c>
      <c r="F89" s="226" t="str">
        <f t="shared" si="47"/>
        <v>OK</v>
      </c>
      <c r="G89" s="226" t="str">
        <f t="shared" si="47"/>
        <v>OK</v>
      </c>
      <c r="H89" s="226" t="str">
        <f t="shared" si="47"/>
        <v>OK</v>
      </c>
      <c r="I89" s="226" t="str">
        <f t="shared" si="47"/>
        <v>OK</v>
      </c>
      <c r="J89" s="226" t="str">
        <f t="shared" si="47"/>
        <v>OK</v>
      </c>
      <c r="K89" s="226" t="str">
        <f t="shared" si="47"/>
        <v>OK</v>
      </c>
      <c r="L89" s="226" t="str">
        <f t="shared" si="47"/>
        <v>OK</v>
      </c>
      <c r="M89" s="226" t="str">
        <f t="shared" si="47"/>
        <v>OK</v>
      </c>
      <c r="N89" s="226" t="str">
        <f t="shared" si="47"/>
        <v>OK</v>
      </c>
      <c r="O89" s="226" t="str">
        <f t="shared" si="47"/>
        <v>OK</v>
      </c>
      <c r="P89" s="226" t="str">
        <f t="shared" si="47"/>
        <v>OK</v>
      </c>
      <c r="Q89" s="226" t="str">
        <f t="shared" si="47"/>
        <v>OK</v>
      </c>
      <c r="R89" s="226" t="str">
        <f t="shared" si="47"/>
        <v>OK</v>
      </c>
      <c r="S89" s="226" t="str">
        <f t="shared" si="47"/>
        <v>OK</v>
      </c>
      <c r="T89" s="226" t="str">
        <f t="shared" si="47"/>
        <v>OK</v>
      </c>
      <c r="U89" s="226" t="str">
        <f t="shared" si="47"/>
        <v>OK</v>
      </c>
      <c r="V89" s="226" t="str">
        <f t="shared" si="47"/>
        <v>OK</v>
      </c>
      <c r="W89" s="226" t="str">
        <f t="shared" si="47"/>
        <v>OK</v>
      </c>
      <c r="X89" s="226" t="str">
        <f t="shared" si="47"/>
        <v>OK</v>
      </c>
      <c r="Y89" s="226" t="str">
        <f t="shared" si="47"/>
        <v>OK</v>
      </c>
      <c r="Z89" s="226" t="str">
        <f t="shared" si="47"/>
        <v>OK</v>
      </c>
      <c r="AA89" s="226" t="str">
        <f t="shared" si="47"/>
        <v>OK</v>
      </c>
      <c r="AC89" s="457"/>
    </row>
    <row r="90" spans="2:29" x14ac:dyDescent="0.2">
      <c r="B90" s="382" t="s">
        <v>314</v>
      </c>
      <c r="C90" s="383"/>
      <c r="D90" s="226" t="str">
        <f>IF(ROUND(D32,0)&lt;=ROUND(D31,0),"OK","ERROR")</f>
        <v>OK</v>
      </c>
      <c r="E90" s="226" t="str">
        <f t="shared" ref="E90:AA90" si="48">IF(ROUND(E32,0)&lt;=ROUND(E31,0),"OK","ERROR")</f>
        <v>OK</v>
      </c>
      <c r="F90" s="226" t="str">
        <f t="shared" si="48"/>
        <v>OK</v>
      </c>
      <c r="G90" s="226" t="str">
        <f t="shared" si="48"/>
        <v>OK</v>
      </c>
      <c r="H90" s="226" t="str">
        <f t="shared" si="48"/>
        <v>OK</v>
      </c>
      <c r="I90" s="226" t="str">
        <f t="shared" si="48"/>
        <v>OK</v>
      </c>
      <c r="J90" s="226" t="str">
        <f t="shared" si="48"/>
        <v>OK</v>
      </c>
      <c r="K90" s="226" t="str">
        <f t="shared" si="48"/>
        <v>OK</v>
      </c>
      <c r="L90" s="226" t="str">
        <f t="shared" si="48"/>
        <v>OK</v>
      </c>
      <c r="M90" s="226" t="str">
        <f t="shared" si="48"/>
        <v>OK</v>
      </c>
      <c r="N90" s="226" t="str">
        <f t="shared" si="48"/>
        <v>OK</v>
      </c>
      <c r="O90" s="226" t="str">
        <f t="shared" si="48"/>
        <v>OK</v>
      </c>
      <c r="P90" s="226" t="str">
        <f t="shared" si="48"/>
        <v>OK</v>
      </c>
      <c r="Q90" s="226" t="str">
        <f t="shared" si="48"/>
        <v>OK</v>
      </c>
      <c r="R90" s="226" t="str">
        <f t="shared" si="48"/>
        <v>OK</v>
      </c>
      <c r="S90" s="226" t="str">
        <f t="shared" si="48"/>
        <v>OK</v>
      </c>
      <c r="T90" s="226" t="str">
        <f t="shared" si="48"/>
        <v>OK</v>
      </c>
      <c r="U90" s="226" t="str">
        <f t="shared" si="48"/>
        <v>OK</v>
      </c>
      <c r="V90" s="226" t="str">
        <f t="shared" si="48"/>
        <v>OK</v>
      </c>
      <c r="W90" s="226" t="str">
        <f t="shared" si="48"/>
        <v>OK</v>
      </c>
      <c r="X90" s="226" t="str">
        <f t="shared" si="48"/>
        <v>OK</v>
      </c>
      <c r="Y90" s="226" t="str">
        <f t="shared" si="48"/>
        <v>OK</v>
      </c>
      <c r="Z90" s="226" t="str">
        <f t="shared" si="48"/>
        <v>OK</v>
      </c>
      <c r="AA90" s="226" t="str">
        <f t="shared" si="48"/>
        <v>OK</v>
      </c>
      <c r="AC90" s="457"/>
    </row>
    <row r="91" spans="2:29" x14ac:dyDescent="0.2">
      <c r="B91" s="382" t="s">
        <v>315</v>
      </c>
      <c r="C91" s="383"/>
      <c r="D91" s="226" t="str">
        <f>IF(ROUND(D33,0)&lt;=ROUND(D31,0),"OK","ERROR")</f>
        <v>OK</v>
      </c>
      <c r="E91" s="226" t="str">
        <f t="shared" ref="E91:AA91" si="49">IF(ROUND(E33,0)&lt;=ROUND(E31,0),"OK","ERROR")</f>
        <v>OK</v>
      </c>
      <c r="F91" s="226" t="str">
        <f t="shared" si="49"/>
        <v>OK</v>
      </c>
      <c r="G91" s="226" t="str">
        <f t="shared" si="49"/>
        <v>OK</v>
      </c>
      <c r="H91" s="226" t="str">
        <f t="shared" si="49"/>
        <v>OK</v>
      </c>
      <c r="I91" s="226" t="str">
        <f t="shared" si="49"/>
        <v>OK</v>
      </c>
      <c r="J91" s="226" t="str">
        <f t="shared" si="49"/>
        <v>OK</v>
      </c>
      <c r="K91" s="226" t="str">
        <f t="shared" si="49"/>
        <v>OK</v>
      </c>
      <c r="L91" s="226" t="str">
        <f t="shared" si="49"/>
        <v>OK</v>
      </c>
      <c r="M91" s="226" t="str">
        <f t="shared" si="49"/>
        <v>OK</v>
      </c>
      <c r="N91" s="226" t="str">
        <f t="shared" si="49"/>
        <v>OK</v>
      </c>
      <c r="O91" s="226" t="str">
        <f t="shared" si="49"/>
        <v>OK</v>
      </c>
      <c r="P91" s="226" t="str">
        <f t="shared" si="49"/>
        <v>OK</v>
      </c>
      <c r="Q91" s="226" t="str">
        <f t="shared" si="49"/>
        <v>OK</v>
      </c>
      <c r="R91" s="226" t="str">
        <f t="shared" si="49"/>
        <v>OK</v>
      </c>
      <c r="S91" s="226" t="str">
        <f t="shared" si="49"/>
        <v>OK</v>
      </c>
      <c r="T91" s="226" t="str">
        <f t="shared" si="49"/>
        <v>OK</v>
      </c>
      <c r="U91" s="226" t="str">
        <f t="shared" si="49"/>
        <v>OK</v>
      </c>
      <c r="V91" s="226" t="str">
        <f t="shared" si="49"/>
        <v>OK</v>
      </c>
      <c r="W91" s="226" t="str">
        <f t="shared" si="49"/>
        <v>OK</v>
      </c>
      <c r="X91" s="226" t="str">
        <f t="shared" si="49"/>
        <v>OK</v>
      </c>
      <c r="Y91" s="226" t="str">
        <f t="shared" si="49"/>
        <v>OK</v>
      </c>
      <c r="Z91" s="226" t="str">
        <f t="shared" si="49"/>
        <v>OK</v>
      </c>
      <c r="AA91" s="226" t="str">
        <f t="shared" si="49"/>
        <v>OK</v>
      </c>
      <c r="AC91" s="457"/>
    </row>
    <row r="92" spans="2:29" x14ac:dyDescent="0.2">
      <c r="B92" s="382" t="s">
        <v>316</v>
      </c>
      <c r="C92" s="383"/>
      <c r="D92" s="226" t="str">
        <f>IF(ROUND(D35,0)&lt;=ROUND(D34,0),"OK","ERROR")</f>
        <v>OK</v>
      </c>
      <c r="E92" s="226" t="str">
        <f t="shared" ref="E92:AA92" si="50">IF(ROUND(E35,0)&lt;=ROUND(E34,0),"OK","ERROR")</f>
        <v>OK</v>
      </c>
      <c r="F92" s="226" t="str">
        <f t="shared" si="50"/>
        <v>OK</v>
      </c>
      <c r="G92" s="226" t="str">
        <f t="shared" si="50"/>
        <v>OK</v>
      </c>
      <c r="H92" s="226" t="str">
        <f t="shared" si="50"/>
        <v>OK</v>
      </c>
      <c r="I92" s="226" t="str">
        <f t="shared" si="50"/>
        <v>OK</v>
      </c>
      <c r="J92" s="226" t="str">
        <f t="shared" si="50"/>
        <v>OK</v>
      </c>
      <c r="K92" s="226" t="str">
        <f t="shared" si="50"/>
        <v>OK</v>
      </c>
      <c r="L92" s="226" t="str">
        <f t="shared" si="50"/>
        <v>OK</v>
      </c>
      <c r="M92" s="226" t="str">
        <f t="shared" si="50"/>
        <v>OK</v>
      </c>
      <c r="N92" s="226" t="str">
        <f t="shared" si="50"/>
        <v>OK</v>
      </c>
      <c r="O92" s="226" t="str">
        <f t="shared" si="50"/>
        <v>OK</v>
      </c>
      <c r="P92" s="226" t="str">
        <f t="shared" si="50"/>
        <v>OK</v>
      </c>
      <c r="Q92" s="226" t="str">
        <f t="shared" si="50"/>
        <v>OK</v>
      </c>
      <c r="R92" s="226" t="str">
        <f t="shared" si="50"/>
        <v>OK</v>
      </c>
      <c r="S92" s="226" t="str">
        <f t="shared" si="50"/>
        <v>OK</v>
      </c>
      <c r="T92" s="226" t="str">
        <f t="shared" si="50"/>
        <v>OK</v>
      </c>
      <c r="U92" s="226" t="str">
        <f t="shared" si="50"/>
        <v>OK</v>
      </c>
      <c r="V92" s="226" t="str">
        <f t="shared" si="50"/>
        <v>OK</v>
      </c>
      <c r="W92" s="226" t="str">
        <f t="shared" si="50"/>
        <v>OK</v>
      </c>
      <c r="X92" s="226" t="str">
        <f t="shared" si="50"/>
        <v>OK</v>
      </c>
      <c r="Y92" s="226" t="str">
        <f t="shared" si="50"/>
        <v>OK</v>
      </c>
      <c r="Z92" s="226" t="str">
        <f t="shared" si="50"/>
        <v>OK</v>
      </c>
      <c r="AA92" s="226" t="str">
        <f t="shared" si="50"/>
        <v>OK</v>
      </c>
      <c r="AC92" s="457"/>
    </row>
    <row r="93" spans="2:29" x14ac:dyDescent="0.2">
      <c r="B93" s="382" t="s">
        <v>317</v>
      </c>
      <c r="C93" s="383"/>
      <c r="D93" s="226" t="str">
        <f>IF(ROUND(D36,0)&lt;=ROUND(D34,0),"OK","ERROR")</f>
        <v>OK</v>
      </c>
      <c r="E93" s="226" t="str">
        <f t="shared" ref="E93:AA93" si="51">IF(ROUND(E36,0)&lt;=ROUND(E34,0),"OK","ERROR")</f>
        <v>OK</v>
      </c>
      <c r="F93" s="226" t="str">
        <f t="shared" si="51"/>
        <v>OK</v>
      </c>
      <c r="G93" s="226" t="str">
        <f t="shared" si="51"/>
        <v>OK</v>
      </c>
      <c r="H93" s="226" t="str">
        <f t="shared" si="51"/>
        <v>OK</v>
      </c>
      <c r="I93" s="226" t="str">
        <f t="shared" si="51"/>
        <v>OK</v>
      </c>
      <c r="J93" s="226" t="str">
        <f t="shared" si="51"/>
        <v>OK</v>
      </c>
      <c r="K93" s="226" t="str">
        <f t="shared" si="51"/>
        <v>OK</v>
      </c>
      <c r="L93" s="226" t="str">
        <f t="shared" si="51"/>
        <v>OK</v>
      </c>
      <c r="M93" s="226" t="str">
        <f t="shared" si="51"/>
        <v>OK</v>
      </c>
      <c r="N93" s="226" t="str">
        <f t="shared" si="51"/>
        <v>OK</v>
      </c>
      <c r="O93" s="226" t="str">
        <f t="shared" si="51"/>
        <v>OK</v>
      </c>
      <c r="P93" s="226" t="str">
        <f t="shared" si="51"/>
        <v>OK</v>
      </c>
      <c r="Q93" s="226" t="str">
        <f t="shared" si="51"/>
        <v>OK</v>
      </c>
      <c r="R93" s="226" t="str">
        <f t="shared" si="51"/>
        <v>OK</v>
      </c>
      <c r="S93" s="226" t="str">
        <f t="shared" si="51"/>
        <v>OK</v>
      </c>
      <c r="T93" s="226" t="str">
        <f t="shared" si="51"/>
        <v>OK</v>
      </c>
      <c r="U93" s="226" t="str">
        <f t="shared" si="51"/>
        <v>OK</v>
      </c>
      <c r="V93" s="226" t="str">
        <f t="shared" si="51"/>
        <v>OK</v>
      </c>
      <c r="W93" s="226" t="str">
        <f t="shared" si="51"/>
        <v>OK</v>
      </c>
      <c r="X93" s="226" t="str">
        <f t="shared" si="51"/>
        <v>OK</v>
      </c>
      <c r="Y93" s="226" t="str">
        <f t="shared" si="51"/>
        <v>OK</v>
      </c>
      <c r="Z93" s="226" t="str">
        <f t="shared" si="51"/>
        <v>OK</v>
      </c>
      <c r="AA93" s="226" t="str">
        <f t="shared" si="51"/>
        <v>OK</v>
      </c>
      <c r="AC93" s="457"/>
    </row>
    <row r="94" spans="2:29" x14ac:dyDescent="0.2">
      <c r="B94" s="382" t="s">
        <v>318</v>
      </c>
      <c r="C94" s="383"/>
      <c r="D94" s="226" t="str">
        <f>IF(ROUND(D38,0)&lt;=ROUND(D37,0),"OK","ERROR")</f>
        <v>ERROR</v>
      </c>
      <c r="E94" s="226" t="str">
        <f t="shared" ref="E94:AA94" si="52">IF(ROUND(E38,0)&lt;=ROUND(E37,0),"OK","ERROR")</f>
        <v>OK</v>
      </c>
      <c r="F94" s="226" t="str">
        <f t="shared" si="52"/>
        <v>ERROR</v>
      </c>
      <c r="G94" s="226" t="str">
        <f t="shared" si="52"/>
        <v>OK</v>
      </c>
      <c r="H94" s="226" t="str">
        <f t="shared" si="52"/>
        <v>OK</v>
      </c>
      <c r="I94" s="226" t="str">
        <f t="shared" si="52"/>
        <v>OK</v>
      </c>
      <c r="J94" s="226" t="str">
        <f t="shared" si="52"/>
        <v>OK</v>
      </c>
      <c r="K94" s="226" t="str">
        <f t="shared" si="52"/>
        <v>OK</v>
      </c>
      <c r="L94" s="226" t="str">
        <f t="shared" si="52"/>
        <v>OK</v>
      </c>
      <c r="M94" s="226" t="str">
        <f t="shared" si="52"/>
        <v>OK</v>
      </c>
      <c r="N94" s="226" t="str">
        <f t="shared" si="52"/>
        <v>OK</v>
      </c>
      <c r="O94" s="226" t="str">
        <f t="shared" si="52"/>
        <v>ERROR</v>
      </c>
      <c r="P94" s="226" t="str">
        <f t="shared" si="52"/>
        <v>OK</v>
      </c>
      <c r="Q94" s="226" t="str">
        <f t="shared" si="52"/>
        <v>OK</v>
      </c>
      <c r="R94" s="226" t="str">
        <f t="shared" si="52"/>
        <v>OK</v>
      </c>
      <c r="S94" s="226" t="str">
        <f t="shared" si="52"/>
        <v>OK</v>
      </c>
      <c r="T94" s="226" t="str">
        <f t="shared" si="52"/>
        <v>OK</v>
      </c>
      <c r="U94" s="226" t="str">
        <f t="shared" si="52"/>
        <v>ERROR</v>
      </c>
      <c r="V94" s="226" t="str">
        <f t="shared" si="52"/>
        <v>OK</v>
      </c>
      <c r="W94" s="226" t="str">
        <f t="shared" si="52"/>
        <v>ERROR</v>
      </c>
      <c r="X94" s="226" t="str">
        <f t="shared" si="52"/>
        <v>OK</v>
      </c>
      <c r="Y94" s="226" t="str">
        <f t="shared" si="52"/>
        <v>OK</v>
      </c>
      <c r="Z94" s="226" t="str">
        <f t="shared" si="52"/>
        <v>OK</v>
      </c>
      <c r="AA94" s="226" t="str">
        <f t="shared" si="52"/>
        <v>OK</v>
      </c>
      <c r="AC94" s="457"/>
    </row>
    <row r="95" spans="2:29" x14ac:dyDescent="0.2">
      <c r="B95" s="382" t="s">
        <v>319</v>
      </c>
      <c r="C95" s="383"/>
      <c r="D95" s="226" t="str">
        <f>IF(ROUND(D39,0)&lt;=ROUND(D37,0),"OK","ERROR")</f>
        <v>OK</v>
      </c>
      <c r="E95" s="226" t="str">
        <f t="shared" ref="E95:AA95" si="53">IF(ROUND(E39,0)&lt;=ROUND(E37,0),"OK","ERROR")</f>
        <v>OK</v>
      </c>
      <c r="F95" s="226" t="str">
        <f t="shared" si="53"/>
        <v>OK</v>
      </c>
      <c r="G95" s="226" t="str">
        <f t="shared" si="53"/>
        <v>OK</v>
      </c>
      <c r="H95" s="226" t="str">
        <f t="shared" si="53"/>
        <v>OK</v>
      </c>
      <c r="I95" s="226" t="str">
        <f t="shared" si="53"/>
        <v>OK</v>
      </c>
      <c r="J95" s="226" t="str">
        <f t="shared" si="53"/>
        <v>OK</v>
      </c>
      <c r="K95" s="226" t="str">
        <f t="shared" si="53"/>
        <v>OK</v>
      </c>
      <c r="L95" s="226" t="str">
        <f t="shared" si="53"/>
        <v>OK</v>
      </c>
      <c r="M95" s="226" t="str">
        <f t="shared" si="53"/>
        <v>OK</v>
      </c>
      <c r="N95" s="226" t="str">
        <f t="shared" si="53"/>
        <v>OK</v>
      </c>
      <c r="O95" s="226" t="str">
        <f t="shared" si="53"/>
        <v>OK</v>
      </c>
      <c r="P95" s="226" t="str">
        <f t="shared" si="53"/>
        <v>OK</v>
      </c>
      <c r="Q95" s="226" t="str">
        <f t="shared" si="53"/>
        <v>OK</v>
      </c>
      <c r="R95" s="226" t="str">
        <f t="shared" si="53"/>
        <v>OK</v>
      </c>
      <c r="S95" s="226" t="str">
        <f t="shared" si="53"/>
        <v>OK</v>
      </c>
      <c r="T95" s="226" t="str">
        <f t="shared" si="53"/>
        <v>OK</v>
      </c>
      <c r="U95" s="226" t="str">
        <f t="shared" si="53"/>
        <v>OK</v>
      </c>
      <c r="V95" s="226" t="str">
        <f t="shared" si="53"/>
        <v>OK</v>
      </c>
      <c r="W95" s="226" t="str">
        <f t="shared" si="53"/>
        <v>OK</v>
      </c>
      <c r="X95" s="226" t="str">
        <f t="shared" si="53"/>
        <v>OK</v>
      </c>
      <c r="Y95" s="226" t="str">
        <f t="shared" si="53"/>
        <v>OK</v>
      </c>
      <c r="Z95" s="226" t="str">
        <f t="shared" si="53"/>
        <v>OK</v>
      </c>
      <c r="AA95" s="226" t="str">
        <f t="shared" si="53"/>
        <v>OK</v>
      </c>
      <c r="AC95" s="457"/>
    </row>
    <row r="96" spans="2:29" x14ac:dyDescent="0.2">
      <c r="B96" s="382" t="s">
        <v>320</v>
      </c>
      <c r="C96" s="383"/>
      <c r="D96" s="226" t="str">
        <f>IF(ROUND(D41,0)&lt;=ROUND(D40,0),"OK","ERROR")</f>
        <v>OK</v>
      </c>
      <c r="E96" s="226" t="str">
        <f t="shared" ref="E96:AA96" si="54">IF(ROUND(E41,0)&lt;=ROUND(E40,0),"OK","ERROR")</f>
        <v>OK</v>
      </c>
      <c r="F96" s="226" t="str">
        <f t="shared" si="54"/>
        <v>OK</v>
      </c>
      <c r="G96" s="226" t="str">
        <f t="shared" si="54"/>
        <v>OK</v>
      </c>
      <c r="H96" s="226" t="str">
        <f t="shared" si="54"/>
        <v>OK</v>
      </c>
      <c r="I96" s="226" t="str">
        <f t="shared" si="54"/>
        <v>OK</v>
      </c>
      <c r="J96" s="226" t="str">
        <f t="shared" si="54"/>
        <v>OK</v>
      </c>
      <c r="K96" s="226" t="str">
        <f t="shared" si="54"/>
        <v>OK</v>
      </c>
      <c r="L96" s="226" t="str">
        <f t="shared" si="54"/>
        <v>OK</v>
      </c>
      <c r="M96" s="226" t="str">
        <f t="shared" si="54"/>
        <v>OK</v>
      </c>
      <c r="N96" s="226" t="str">
        <f t="shared" si="54"/>
        <v>OK</v>
      </c>
      <c r="O96" s="226" t="str">
        <f t="shared" si="54"/>
        <v>OK</v>
      </c>
      <c r="P96" s="226" t="str">
        <f t="shared" si="54"/>
        <v>OK</v>
      </c>
      <c r="Q96" s="226" t="str">
        <f t="shared" si="54"/>
        <v>OK</v>
      </c>
      <c r="R96" s="226" t="str">
        <f t="shared" si="54"/>
        <v>OK</v>
      </c>
      <c r="S96" s="226" t="str">
        <f t="shared" si="54"/>
        <v>OK</v>
      </c>
      <c r="T96" s="226" t="str">
        <f t="shared" si="54"/>
        <v>OK</v>
      </c>
      <c r="U96" s="226" t="str">
        <f t="shared" si="54"/>
        <v>OK</v>
      </c>
      <c r="V96" s="226" t="str">
        <f t="shared" si="54"/>
        <v>OK</v>
      </c>
      <c r="W96" s="226" t="str">
        <f t="shared" si="54"/>
        <v>OK</v>
      </c>
      <c r="X96" s="226" t="str">
        <f t="shared" si="54"/>
        <v>OK</v>
      </c>
      <c r="Y96" s="226" t="str">
        <f t="shared" si="54"/>
        <v>OK</v>
      </c>
      <c r="Z96" s="226" t="str">
        <f t="shared" si="54"/>
        <v>OK</v>
      </c>
      <c r="AA96" s="226" t="str">
        <f t="shared" si="54"/>
        <v>OK</v>
      </c>
      <c r="AC96" s="457"/>
    </row>
    <row r="97" spans="2:29" x14ac:dyDescent="0.2">
      <c r="B97" s="382" t="s">
        <v>321</v>
      </c>
      <c r="C97" s="383"/>
      <c r="D97" s="226" t="str">
        <f>IF(ROUND(D42,0)&lt;=ROUND(D40,0),"OK","ERROR")</f>
        <v>OK</v>
      </c>
      <c r="E97" s="226" t="str">
        <f t="shared" ref="E97:AA97" si="55">IF(ROUND(E42,0)&lt;=ROUND(E40,0),"OK","ERROR")</f>
        <v>OK</v>
      </c>
      <c r="F97" s="226" t="str">
        <f t="shared" si="55"/>
        <v>OK</v>
      </c>
      <c r="G97" s="226" t="str">
        <f t="shared" si="55"/>
        <v>OK</v>
      </c>
      <c r="H97" s="226" t="str">
        <f t="shared" si="55"/>
        <v>OK</v>
      </c>
      <c r="I97" s="226" t="str">
        <f t="shared" si="55"/>
        <v>OK</v>
      </c>
      <c r="J97" s="226" t="str">
        <f t="shared" si="55"/>
        <v>OK</v>
      </c>
      <c r="K97" s="226" t="str">
        <f t="shared" si="55"/>
        <v>OK</v>
      </c>
      <c r="L97" s="226" t="str">
        <f t="shared" si="55"/>
        <v>OK</v>
      </c>
      <c r="M97" s="226" t="str">
        <f t="shared" si="55"/>
        <v>OK</v>
      </c>
      <c r="N97" s="226" t="str">
        <f t="shared" si="55"/>
        <v>OK</v>
      </c>
      <c r="O97" s="226" t="str">
        <f t="shared" si="55"/>
        <v>OK</v>
      </c>
      <c r="P97" s="226" t="str">
        <f t="shared" si="55"/>
        <v>OK</v>
      </c>
      <c r="Q97" s="226" t="str">
        <f t="shared" si="55"/>
        <v>OK</v>
      </c>
      <c r="R97" s="226" t="str">
        <f t="shared" si="55"/>
        <v>OK</v>
      </c>
      <c r="S97" s="226" t="str">
        <f t="shared" si="55"/>
        <v>OK</v>
      </c>
      <c r="T97" s="226" t="str">
        <f t="shared" si="55"/>
        <v>OK</v>
      </c>
      <c r="U97" s="226" t="str">
        <f t="shared" si="55"/>
        <v>OK</v>
      </c>
      <c r="V97" s="226" t="str">
        <f t="shared" si="55"/>
        <v>OK</v>
      </c>
      <c r="W97" s="226" t="str">
        <f t="shared" si="55"/>
        <v>OK</v>
      </c>
      <c r="X97" s="226" t="str">
        <f t="shared" si="55"/>
        <v>OK</v>
      </c>
      <c r="Y97" s="226" t="str">
        <f t="shared" si="55"/>
        <v>OK</v>
      </c>
      <c r="Z97" s="226" t="str">
        <f t="shared" si="55"/>
        <v>OK</v>
      </c>
      <c r="AA97" s="226" t="str">
        <f t="shared" si="55"/>
        <v>OK</v>
      </c>
      <c r="AC97" s="457"/>
    </row>
    <row r="98" spans="2:29" x14ac:dyDescent="0.2">
      <c r="B98" s="382" t="s">
        <v>322</v>
      </c>
      <c r="C98" s="383"/>
      <c r="D98" s="226" t="str">
        <f>IF(ROUND(D44,0)&lt;=ROUND(D43,0),"OK","ERROR")</f>
        <v>ERROR</v>
      </c>
      <c r="E98" s="226" t="str">
        <f t="shared" ref="E98:AA98" si="56">IF(ROUND(E44,0)&lt;=ROUND(E43,0),"OK","ERROR")</f>
        <v>OK</v>
      </c>
      <c r="F98" s="226" t="str">
        <f t="shared" si="56"/>
        <v>ERROR</v>
      </c>
      <c r="G98" s="226" t="str">
        <f t="shared" si="56"/>
        <v>OK</v>
      </c>
      <c r="H98" s="226" t="str">
        <f t="shared" si="56"/>
        <v>ERROR</v>
      </c>
      <c r="I98" s="226" t="str">
        <f t="shared" si="56"/>
        <v>OK</v>
      </c>
      <c r="J98" s="226" t="str">
        <f t="shared" si="56"/>
        <v>OK</v>
      </c>
      <c r="K98" s="226" t="str">
        <f t="shared" si="56"/>
        <v>OK</v>
      </c>
      <c r="L98" s="226" t="str">
        <f t="shared" si="56"/>
        <v>OK</v>
      </c>
      <c r="M98" s="226" t="str">
        <f t="shared" si="56"/>
        <v>OK</v>
      </c>
      <c r="N98" s="226" t="str">
        <f t="shared" si="56"/>
        <v>OK</v>
      </c>
      <c r="O98" s="226" t="str">
        <f t="shared" si="56"/>
        <v>ERROR</v>
      </c>
      <c r="P98" s="226" t="str">
        <f t="shared" si="56"/>
        <v>OK</v>
      </c>
      <c r="Q98" s="226" t="str">
        <f t="shared" si="56"/>
        <v>OK</v>
      </c>
      <c r="R98" s="226" t="str">
        <f t="shared" si="56"/>
        <v>OK</v>
      </c>
      <c r="S98" s="226" t="str">
        <f t="shared" si="56"/>
        <v>OK</v>
      </c>
      <c r="T98" s="226" t="str">
        <f t="shared" si="56"/>
        <v>OK</v>
      </c>
      <c r="U98" s="226" t="str">
        <f t="shared" si="56"/>
        <v>ERROR</v>
      </c>
      <c r="V98" s="226" t="str">
        <f t="shared" si="56"/>
        <v>OK</v>
      </c>
      <c r="W98" s="226" t="str">
        <f t="shared" si="56"/>
        <v>ERROR</v>
      </c>
      <c r="X98" s="226" t="str">
        <f t="shared" si="56"/>
        <v>OK</v>
      </c>
      <c r="Y98" s="226" t="str">
        <f t="shared" si="56"/>
        <v>OK</v>
      </c>
      <c r="Z98" s="226" t="str">
        <f t="shared" si="56"/>
        <v>OK</v>
      </c>
      <c r="AA98" s="226" t="str">
        <f t="shared" si="56"/>
        <v>OK</v>
      </c>
      <c r="AC98" s="457"/>
    </row>
    <row r="99" spans="2:29" x14ac:dyDescent="0.2">
      <c r="B99" s="382" t="s">
        <v>323</v>
      </c>
      <c r="C99" s="383"/>
      <c r="D99" s="226" t="str">
        <f>IF(ROUND(D45,0)&lt;=ROUND(D43,0),"OK","ERROR")</f>
        <v>OK</v>
      </c>
      <c r="E99" s="226" t="str">
        <f t="shared" ref="E99:AA99" si="57">IF(ROUND(E45,0)&lt;=ROUND(E43,0),"OK","ERROR")</f>
        <v>OK</v>
      </c>
      <c r="F99" s="226" t="str">
        <f t="shared" si="57"/>
        <v>OK</v>
      </c>
      <c r="G99" s="226" t="str">
        <f t="shared" si="57"/>
        <v>OK</v>
      </c>
      <c r="H99" s="226" t="str">
        <f t="shared" si="57"/>
        <v>OK</v>
      </c>
      <c r="I99" s="226" t="str">
        <f t="shared" si="57"/>
        <v>OK</v>
      </c>
      <c r="J99" s="226" t="str">
        <f t="shared" si="57"/>
        <v>OK</v>
      </c>
      <c r="K99" s="226" t="str">
        <f t="shared" si="57"/>
        <v>OK</v>
      </c>
      <c r="L99" s="226" t="str">
        <f t="shared" si="57"/>
        <v>OK</v>
      </c>
      <c r="M99" s="226" t="str">
        <f t="shared" si="57"/>
        <v>OK</v>
      </c>
      <c r="N99" s="226" t="str">
        <f t="shared" si="57"/>
        <v>OK</v>
      </c>
      <c r="O99" s="226" t="str">
        <f t="shared" si="57"/>
        <v>OK</v>
      </c>
      <c r="P99" s="226" t="str">
        <f t="shared" si="57"/>
        <v>OK</v>
      </c>
      <c r="Q99" s="226" t="str">
        <f t="shared" si="57"/>
        <v>OK</v>
      </c>
      <c r="R99" s="226" t="str">
        <f t="shared" si="57"/>
        <v>OK</v>
      </c>
      <c r="S99" s="226" t="str">
        <f t="shared" si="57"/>
        <v>OK</v>
      </c>
      <c r="T99" s="226" t="str">
        <f t="shared" si="57"/>
        <v>OK</v>
      </c>
      <c r="U99" s="226" t="str">
        <f t="shared" si="57"/>
        <v>OK</v>
      </c>
      <c r="V99" s="226" t="str">
        <f t="shared" si="57"/>
        <v>OK</v>
      </c>
      <c r="W99" s="226" t="str">
        <f t="shared" si="57"/>
        <v>OK</v>
      </c>
      <c r="X99" s="226" t="str">
        <f t="shared" si="57"/>
        <v>OK</v>
      </c>
      <c r="Y99" s="226" t="str">
        <f t="shared" si="57"/>
        <v>OK</v>
      </c>
      <c r="Z99" s="226" t="str">
        <f t="shared" si="57"/>
        <v>OK</v>
      </c>
      <c r="AA99" s="226" t="str">
        <f t="shared" si="57"/>
        <v>OK</v>
      </c>
      <c r="AC99" s="457"/>
    </row>
    <row r="100" spans="2:29" x14ac:dyDescent="0.2">
      <c r="B100" s="382" t="s">
        <v>324</v>
      </c>
      <c r="C100" s="383"/>
      <c r="D100" s="226" t="str">
        <f>IF(ROUND(D47,0)&lt;=ROUND(D46,0),"OK","ERROR")</f>
        <v>OK</v>
      </c>
      <c r="E100" s="226" t="str">
        <f t="shared" ref="E100:AA100" si="58">IF(ROUND(E47,0)&lt;=ROUND(E46,0),"OK","ERROR")</f>
        <v>OK</v>
      </c>
      <c r="F100" s="226" t="str">
        <f t="shared" si="58"/>
        <v>OK</v>
      </c>
      <c r="G100" s="226" t="str">
        <f t="shared" si="58"/>
        <v>OK</v>
      </c>
      <c r="H100" s="226" t="str">
        <f t="shared" si="58"/>
        <v>OK</v>
      </c>
      <c r="I100" s="226" t="str">
        <f t="shared" si="58"/>
        <v>OK</v>
      </c>
      <c r="J100" s="226" t="str">
        <f t="shared" si="58"/>
        <v>OK</v>
      </c>
      <c r="K100" s="226" t="str">
        <f t="shared" si="58"/>
        <v>OK</v>
      </c>
      <c r="L100" s="226" t="str">
        <f t="shared" si="58"/>
        <v>OK</v>
      </c>
      <c r="M100" s="226" t="str">
        <f t="shared" si="58"/>
        <v>OK</v>
      </c>
      <c r="N100" s="226" t="str">
        <f t="shared" si="58"/>
        <v>OK</v>
      </c>
      <c r="O100" s="226" t="str">
        <f t="shared" si="58"/>
        <v>OK</v>
      </c>
      <c r="P100" s="226" t="str">
        <f t="shared" si="58"/>
        <v>OK</v>
      </c>
      <c r="Q100" s="226" t="str">
        <f t="shared" si="58"/>
        <v>OK</v>
      </c>
      <c r="R100" s="226" t="str">
        <f t="shared" si="58"/>
        <v>OK</v>
      </c>
      <c r="S100" s="226" t="str">
        <f t="shared" si="58"/>
        <v>OK</v>
      </c>
      <c r="T100" s="226" t="str">
        <f t="shared" si="58"/>
        <v>OK</v>
      </c>
      <c r="U100" s="226" t="str">
        <f t="shared" si="58"/>
        <v>OK</v>
      </c>
      <c r="V100" s="226" t="str">
        <f t="shared" si="58"/>
        <v>OK</v>
      </c>
      <c r="W100" s="226" t="str">
        <f t="shared" si="58"/>
        <v>OK</v>
      </c>
      <c r="X100" s="226" t="str">
        <f t="shared" si="58"/>
        <v>OK</v>
      </c>
      <c r="Y100" s="226" t="str">
        <f t="shared" si="58"/>
        <v>OK</v>
      </c>
      <c r="Z100" s="226" t="str">
        <f t="shared" si="58"/>
        <v>OK</v>
      </c>
      <c r="AA100" s="226" t="str">
        <f t="shared" si="58"/>
        <v>OK</v>
      </c>
      <c r="AC100" s="457"/>
    </row>
    <row r="101" spans="2:29" x14ac:dyDescent="0.2">
      <c r="B101" s="382" t="s">
        <v>325</v>
      </c>
      <c r="C101" s="383"/>
      <c r="D101" s="226" t="str">
        <f>IF(ROUND(D48,0)&lt;=ROUND(D46,0),"OK","ERROR")</f>
        <v>OK</v>
      </c>
      <c r="E101" s="226" t="str">
        <f t="shared" ref="E101:AA101" si="59">IF(ROUND(E48,0)&lt;=ROUND(E46,0),"OK","ERROR")</f>
        <v>OK</v>
      </c>
      <c r="F101" s="226" t="str">
        <f t="shared" si="59"/>
        <v>OK</v>
      </c>
      <c r="G101" s="226" t="str">
        <f t="shared" si="59"/>
        <v>OK</v>
      </c>
      <c r="H101" s="226" t="str">
        <f t="shared" si="59"/>
        <v>OK</v>
      </c>
      <c r="I101" s="226" t="str">
        <f t="shared" si="59"/>
        <v>OK</v>
      </c>
      <c r="J101" s="226" t="str">
        <f t="shared" si="59"/>
        <v>OK</v>
      </c>
      <c r="K101" s="226" t="str">
        <f t="shared" si="59"/>
        <v>OK</v>
      </c>
      <c r="L101" s="226" t="str">
        <f t="shared" si="59"/>
        <v>OK</v>
      </c>
      <c r="M101" s="226" t="str">
        <f t="shared" si="59"/>
        <v>OK</v>
      </c>
      <c r="N101" s="226" t="str">
        <f t="shared" si="59"/>
        <v>OK</v>
      </c>
      <c r="O101" s="226" t="str">
        <f t="shared" si="59"/>
        <v>OK</v>
      </c>
      <c r="P101" s="226" t="str">
        <f t="shared" si="59"/>
        <v>OK</v>
      </c>
      <c r="Q101" s="226" t="str">
        <f t="shared" si="59"/>
        <v>OK</v>
      </c>
      <c r="R101" s="226" t="str">
        <f t="shared" si="59"/>
        <v>OK</v>
      </c>
      <c r="S101" s="226" t="str">
        <f t="shared" si="59"/>
        <v>OK</v>
      </c>
      <c r="T101" s="226" t="str">
        <f t="shared" si="59"/>
        <v>OK</v>
      </c>
      <c r="U101" s="226" t="str">
        <f t="shared" si="59"/>
        <v>OK</v>
      </c>
      <c r="V101" s="226" t="str">
        <f t="shared" si="59"/>
        <v>OK</v>
      </c>
      <c r="W101" s="226" t="str">
        <f t="shared" si="59"/>
        <v>OK</v>
      </c>
      <c r="X101" s="226" t="str">
        <f t="shared" si="59"/>
        <v>OK</v>
      </c>
      <c r="Y101" s="226" t="str">
        <f t="shared" si="59"/>
        <v>OK</v>
      </c>
      <c r="Z101" s="226" t="str">
        <f t="shared" si="59"/>
        <v>OK</v>
      </c>
      <c r="AA101" s="226" t="str">
        <f t="shared" si="59"/>
        <v>OK</v>
      </c>
      <c r="AC101" s="457"/>
    </row>
    <row r="102" spans="2:29" x14ac:dyDescent="0.2">
      <c r="B102" s="382" t="s">
        <v>326</v>
      </c>
      <c r="C102" s="383"/>
      <c r="D102" s="226" t="str">
        <f>IF(ROUND(D50,0)&lt;=ROUND(D49,0),"OK","ERROR")</f>
        <v>ERROR</v>
      </c>
      <c r="E102" s="226" t="str">
        <f t="shared" ref="E102:AA102" si="60">IF(ROUND(E50,0)&lt;=ROUND(E49,0),"OK","ERROR")</f>
        <v>OK</v>
      </c>
      <c r="F102" s="226" t="str">
        <f t="shared" si="60"/>
        <v>ERROR</v>
      </c>
      <c r="G102" s="226" t="str">
        <f t="shared" si="60"/>
        <v>OK</v>
      </c>
      <c r="H102" s="226" t="str">
        <f t="shared" si="60"/>
        <v>OK</v>
      </c>
      <c r="I102" s="226" t="str">
        <f t="shared" si="60"/>
        <v>OK</v>
      </c>
      <c r="J102" s="226" t="str">
        <f t="shared" si="60"/>
        <v>OK</v>
      </c>
      <c r="K102" s="226" t="str">
        <f t="shared" si="60"/>
        <v>OK</v>
      </c>
      <c r="L102" s="226" t="str">
        <f t="shared" si="60"/>
        <v>OK</v>
      </c>
      <c r="M102" s="226" t="str">
        <f t="shared" si="60"/>
        <v>OK</v>
      </c>
      <c r="N102" s="226" t="str">
        <f t="shared" si="60"/>
        <v>OK</v>
      </c>
      <c r="O102" s="226" t="str">
        <f t="shared" si="60"/>
        <v>ERROR</v>
      </c>
      <c r="P102" s="226" t="str">
        <f t="shared" si="60"/>
        <v>OK</v>
      </c>
      <c r="Q102" s="226" t="str">
        <f t="shared" si="60"/>
        <v>OK</v>
      </c>
      <c r="R102" s="226" t="str">
        <f t="shared" si="60"/>
        <v>OK</v>
      </c>
      <c r="S102" s="226" t="str">
        <f t="shared" si="60"/>
        <v>OK</v>
      </c>
      <c r="T102" s="226" t="str">
        <f t="shared" si="60"/>
        <v>OK</v>
      </c>
      <c r="U102" s="226" t="str">
        <f t="shared" si="60"/>
        <v>ERROR</v>
      </c>
      <c r="V102" s="226" t="str">
        <f t="shared" si="60"/>
        <v>OK</v>
      </c>
      <c r="W102" s="226" t="str">
        <f t="shared" si="60"/>
        <v>ERROR</v>
      </c>
      <c r="X102" s="226" t="str">
        <f t="shared" si="60"/>
        <v>OK</v>
      </c>
      <c r="Y102" s="226" t="str">
        <f t="shared" si="60"/>
        <v>OK</v>
      </c>
      <c r="Z102" s="226" t="str">
        <f t="shared" si="60"/>
        <v>OK</v>
      </c>
      <c r="AA102" s="226" t="str">
        <f t="shared" si="60"/>
        <v>OK</v>
      </c>
      <c r="AC102" s="457"/>
    </row>
    <row r="103" spans="2:29" x14ac:dyDescent="0.2">
      <c r="B103" s="382" t="s">
        <v>327</v>
      </c>
      <c r="C103" s="383"/>
      <c r="D103" s="226" t="str">
        <f>IF(ROUND(D51,0)&lt;=ROUND(D49,0),"OK","ERROR")</f>
        <v>OK</v>
      </c>
      <c r="E103" s="226" t="str">
        <f t="shared" ref="E103:AA103" si="61">IF(ROUND(E51,0)&lt;=ROUND(E49,0),"OK","ERROR")</f>
        <v>OK</v>
      </c>
      <c r="F103" s="226" t="str">
        <f t="shared" si="61"/>
        <v>OK</v>
      </c>
      <c r="G103" s="226" t="str">
        <f t="shared" si="61"/>
        <v>OK</v>
      </c>
      <c r="H103" s="226" t="str">
        <f t="shared" si="61"/>
        <v>OK</v>
      </c>
      <c r="I103" s="226" t="str">
        <f t="shared" si="61"/>
        <v>OK</v>
      </c>
      <c r="J103" s="226" t="str">
        <f t="shared" si="61"/>
        <v>OK</v>
      </c>
      <c r="K103" s="226" t="str">
        <f t="shared" si="61"/>
        <v>OK</v>
      </c>
      <c r="L103" s="226" t="str">
        <f t="shared" si="61"/>
        <v>OK</v>
      </c>
      <c r="M103" s="226" t="str">
        <f t="shared" si="61"/>
        <v>OK</v>
      </c>
      <c r="N103" s="226" t="str">
        <f t="shared" si="61"/>
        <v>OK</v>
      </c>
      <c r="O103" s="226" t="str">
        <f t="shared" si="61"/>
        <v>OK</v>
      </c>
      <c r="P103" s="226" t="str">
        <f t="shared" si="61"/>
        <v>OK</v>
      </c>
      <c r="Q103" s="226" t="str">
        <f t="shared" si="61"/>
        <v>OK</v>
      </c>
      <c r="R103" s="226" t="str">
        <f t="shared" si="61"/>
        <v>OK</v>
      </c>
      <c r="S103" s="226" t="str">
        <f t="shared" si="61"/>
        <v>OK</v>
      </c>
      <c r="T103" s="226" t="str">
        <f t="shared" si="61"/>
        <v>OK</v>
      </c>
      <c r="U103" s="226" t="str">
        <f t="shared" si="61"/>
        <v>OK</v>
      </c>
      <c r="V103" s="226" t="str">
        <f t="shared" si="61"/>
        <v>OK</v>
      </c>
      <c r="W103" s="226" t="str">
        <f t="shared" si="61"/>
        <v>OK</v>
      </c>
      <c r="X103" s="226" t="str">
        <f t="shared" si="61"/>
        <v>OK</v>
      </c>
      <c r="Y103" s="226" t="str">
        <f t="shared" si="61"/>
        <v>OK</v>
      </c>
      <c r="Z103" s="226" t="str">
        <f t="shared" si="61"/>
        <v>OK</v>
      </c>
      <c r="AA103" s="226" t="str">
        <f t="shared" si="61"/>
        <v>OK</v>
      </c>
      <c r="AC103" s="457"/>
    </row>
    <row r="104" spans="2:29" x14ac:dyDescent="0.2">
      <c r="B104" s="382" t="s">
        <v>328</v>
      </c>
      <c r="C104" s="383"/>
      <c r="D104" s="226" t="str">
        <f>IF(ROUND(D65,0)&lt;=ROUND(D64,0),"OK","ERROR")</f>
        <v>OK</v>
      </c>
      <c r="E104" s="226" t="str">
        <f t="shared" ref="E104:AA104" si="62">IF(ROUND(E65,0)&lt;=ROUND(E64,0),"OK","ERROR")</f>
        <v>OK</v>
      </c>
      <c r="F104" s="226" t="str">
        <f t="shared" si="62"/>
        <v>OK</v>
      </c>
      <c r="G104" s="226" t="str">
        <f t="shared" si="62"/>
        <v>OK</v>
      </c>
      <c r="H104" s="226" t="str">
        <f t="shared" si="62"/>
        <v>OK</v>
      </c>
      <c r="I104" s="226" t="str">
        <f t="shared" si="62"/>
        <v>OK</v>
      </c>
      <c r="J104" s="226" t="str">
        <f t="shared" si="62"/>
        <v>OK</v>
      </c>
      <c r="K104" s="226" t="str">
        <f t="shared" si="62"/>
        <v>OK</v>
      </c>
      <c r="L104" s="226" t="str">
        <f t="shared" si="62"/>
        <v>OK</v>
      </c>
      <c r="M104" s="226" t="str">
        <f t="shared" si="62"/>
        <v>OK</v>
      </c>
      <c r="N104" s="226" t="str">
        <f t="shared" si="62"/>
        <v>OK</v>
      </c>
      <c r="O104" s="226" t="str">
        <f t="shared" si="62"/>
        <v>OK</v>
      </c>
      <c r="P104" s="226" t="str">
        <f t="shared" si="62"/>
        <v>OK</v>
      </c>
      <c r="Q104" s="226" t="str">
        <f t="shared" si="62"/>
        <v>OK</v>
      </c>
      <c r="R104" s="226" t="str">
        <f t="shared" si="62"/>
        <v>OK</v>
      </c>
      <c r="S104" s="226" t="str">
        <f t="shared" si="62"/>
        <v>OK</v>
      </c>
      <c r="T104" s="226" t="str">
        <f t="shared" si="62"/>
        <v>OK</v>
      </c>
      <c r="U104" s="226" t="str">
        <f t="shared" si="62"/>
        <v>OK</v>
      </c>
      <c r="V104" s="226" t="str">
        <f t="shared" si="62"/>
        <v>OK</v>
      </c>
      <c r="W104" s="226" t="str">
        <f t="shared" si="62"/>
        <v>OK</v>
      </c>
      <c r="X104" s="226" t="str">
        <f t="shared" si="62"/>
        <v>OK</v>
      </c>
      <c r="Y104" s="226" t="str">
        <f t="shared" si="62"/>
        <v>OK</v>
      </c>
      <c r="Z104" s="226" t="str">
        <f t="shared" si="62"/>
        <v>OK</v>
      </c>
      <c r="AA104" s="226" t="str">
        <f t="shared" si="62"/>
        <v>OK</v>
      </c>
      <c r="AC104" s="457"/>
    </row>
    <row r="105" spans="2:29" x14ac:dyDescent="0.2">
      <c r="B105" s="382" t="s">
        <v>329</v>
      </c>
      <c r="C105" s="383"/>
      <c r="D105" s="226" t="str">
        <f>IF(ROUND(D66,0)&lt;=ROUND(D64,0),"OK","ERROR")</f>
        <v>OK</v>
      </c>
      <c r="E105" s="226" t="str">
        <f t="shared" ref="E105:AA105" si="63">IF(ROUND(E66,0)&lt;=ROUND(E64,0),"OK","ERROR")</f>
        <v>OK</v>
      </c>
      <c r="F105" s="226" t="str">
        <f t="shared" si="63"/>
        <v>OK</v>
      </c>
      <c r="G105" s="226" t="str">
        <f t="shared" si="63"/>
        <v>OK</v>
      </c>
      <c r="H105" s="226" t="str">
        <f t="shared" si="63"/>
        <v>OK</v>
      </c>
      <c r="I105" s="226" t="str">
        <f t="shared" si="63"/>
        <v>OK</v>
      </c>
      <c r="J105" s="226" t="str">
        <f t="shared" si="63"/>
        <v>OK</v>
      </c>
      <c r="K105" s="226" t="str">
        <f t="shared" si="63"/>
        <v>OK</v>
      </c>
      <c r="L105" s="226" t="str">
        <f t="shared" si="63"/>
        <v>OK</v>
      </c>
      <c r="M105" s="226" t="str">
        <f t="shared" si="63"/>
        <v>OK</v>
      </c>
      <c r="N105" s="226" t="str">
        <f t="shared" si="63"/>
        <v>OK</v>
      </c>
      <c r="O105" s="226" t="str">
        <f t="shared" si="63"/>
        <v>OK</v>
      </c>
      <c r="P105" s="226" t="str">
        <f t="shared" si="63"/>
        <v>OK</v>
      </c>
      <c r="Q105" s="226" t="str">
        <f t="shared" si="63"/>
        <v>OK</v>
      </c>
      <c r="R105" s="226" t="str">
        <f t="shared" si="63"/>
        <v>OK</v>
      </c>
      <c r="S105" s="226" t="str">
        <f t="shared" si="63"/>
        <v>OK</v>
      </c>
      <c r="T105" s="226" t="str">
        <f t="shared" si="63"/>
        <v>OK</v>
      </c>
      <c r="U105" s="226" t="str">
        <f t="shared" si="63"/>
        <v>OK</v>
      </c>
      <c r="V105" s="226" t="str">
        <f t="shared" si="63"/>
        <v>OK</v>
      </c>
      <c r="W105" s="226" t="str">
        <f t="shared" si="63"/>
        <v>OK</v>
      </c>
      <c r="X105" s="226" t="str">
        <f t="shared" si="63"/>
        <v>OK</v>
      </c>
      <c r="Y105" s="226" t="str">
        <f t="shared" si="63"/>
        <v>OK</v>
      </c>
      <c r="Z105" s="226" t="str">
        <f t="shared" si="63"/>
        <v>OK</v>
      </c>
      <c r="AA105" s="226" t="str">
        <f t="shared" si="63"/>
        <v>OK</v>
      </c>
      <c r="AC105" s="457"/>
    </row>
  </sheetData>
  <mergeCells count="4">
    <mergeCell ref="P8:T8"/>
    <mergeCell ref="P9:S9"/>
    <mergeCell ref="S10:S12"/>
    <mergeCell ref="T10:T12"/>
  </mergeCells>
  <conditionalFormatting sqref="D40">
    <cfRule type="cellIs" dxfId="3" priority="1" stopIfTrue="1" operator="equal">
      <formula>$D$82="ERROR"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94A52-4F16-4098-98DB-04D7B1D25F07}">
  <sheetPr>
    <tabColor rgb="FF92D050"/>
  </sheetPr>
  <dimension ref="A1:AM64"/>
  <sheetViews>
    <sheetView showOutlineSymbols="0" zoomScale="70" zoomScaleNormal="70" workbookViewId="0">
      <selection activeCell="F6" sqref="F6"/>
    </sheetView>
  </sheetViews>
  <sheetFormatPr defaultColWidth="11.42578125" defaultRowHeight="12.75" x14ac:dyDescent="0.2"/>
  <cols>
    <col min="1" max="1" width="8.42578125" style="315" customWidth="1"/>
    <col min="2" max="2" width="59.5703125" style="315" bestFit="1" customWidth="1"/>
    <col min="3" max="3" width="4.7109375" style="315" customWidth="1"/>
    <col min="4" max="7" width="20.28515625" style="315" customWidth="1"/>
    <col min="8" max="9" width="15.7109375" style="315" customWidth="1"/>
    <col min="10" max="11" width="16.28515625" style="315" customWidth="1"/>
    <col min="12" max="12" width="15.7109375" style="315" customWidth="1"/>
    <col min="13" max="13" width="17.5703125" style="315" customWidth="1"/>
    <col min="14" max="14" width="20.28515625" style="315" customWidth="1"/>
    <col min="15" max="15" width="24.7109375" style="315" customWidth="1"/>
    <col min="16" max="20" width="17.7109375" style="315" customWidth="1"/>
    <col min="21" max="27" width="20.28515625" style="315" customWidth="1"/>
    <col min="28" max="28" width="4.7109375" style="315" customWidth="1"/>
    <col min="29" max="30" width="11.42578125" style="444" customWidth="1"/>
    <col min="31" max="32" width="10.7109375" style="444" bestFit="1" customWidth="1"/>
    <col min="33" max="35" width="14.85546875" style="444" bestFit="1" customWidth="1"/>
    <col min="36" max="36" width="10.7109375" style="444" bestFit="1" customWidth="1"/>
    <col min="37" max="37" width="15.140625" style="444" bestFit="1" customWidth="1"/>
    <col min="38" max="38" width="33.7109375" style="250" customWidth="1"/>
    <col min="39" max="16384" width="11.42578125" style="444"/>
  </cols>
  <sheetData>
    <row r="1" spans="1:38" ht="20.25" customHeight="1" x14ac:dyDescent="0.25">
      <c r="E1" s="206" t="s">
        <v>340</v>
      </c>
      <c r="H1" s="203"/>
      <c r="I1" s="203"/>
      <c r="J1" s="203"/>
      <c r="K1" s="203"/>
      <c r="L1" s="203"/>
      <c r="M1" s="316" t="s">
        <v>47</v>
      </c>
      <c r="O1" s="317" t="s">
        <v>350</v>
      </c>
      <c r="P1" s="203"/>
      <c r="Q1" s="206" t="s">
        <v>340</v>
      </c>
      <c r="R1" s="203"/>
      <c r="S1" s="203"/>
      <c r="T1" s="203"/>
      <c r="U1" s="203"/>
      <c r="V1" s="203"/>
      <c r="W1" s="203"/>
      <c r="X1" s="203"/>
      <c r="Y1" s="203"/>
      <c r="Z1" s="316" t="s">
        <v>47</v>
      </c>
      <c r="AA1" s="317" t="str">
        <f>O1</f>
        <v>P_CRIRB_13</v>
      </c>
    </row>
    <row r="2" spans="1:38" ht="20.25" customHeight="1" x14ac:dyDescent="0.25">
      <c r="B2" s="203"/>
      <c r="E2" s="207" t="s">
        <v>10</v>
      </c>
      <c r="H2" s="203"/>
      <c r="I2" s="203"/>
      <c r="J2" s="203"/>
      <c r="K2" s="203"/>
      <c r="L2" s="318"/>
      <c r="M2" s="316" t="s">
        <v>3</v>
      </c>
      <c r="O2" s="317" t="s">
        <v>4</v>
      </c>
      <c r="P2" s="203"/>
      <c r="Q2" s="207" t="s">
        <v>10</v>
      </c>
      <c r="S2" s="203"/>
      <c r="T2" s="203"/>
      <c r="U2" s="203"/>
      <c r="V2" s="203"/>
      <c r="W2" s="203"/>
      <c r="X2" s="203"/>
      <c r="Y2" s="203"/>
      <c r="Z2" s="316" t="s">
        <v>3</v>
      </c>
      <c r="AA2" s="317" t="str">
        <f>O2</f>
        <v>XXXXXX</v>
      </c>
    </row>
    <row r="3" spans="1:38" ht="20.25" customHeight="1" x14ac:dyDescent="0.25">
      <c r="B3" s="203"/>
      <c r="E3" s="274" t="s">
        <v>283</v>
      </c>
      <c r="H3" s="203"/>
      <c r="I3" s="203"/>
      <c r="L3" s="318"/>
      <c r="M3" s="316" t="s">
        <v>6</v>
      </c>
      <c r="O3" s="319" t="s">
        <v>7</v>
      </c>
      <c r="P3" s="203"/>
      <c r="Q3" s="274" t="s">
        <v>283</v>
      </c>
      <c r="S3" s="203"/>
      <c r="T3" s="203"/>
      <c r="U3" s="203"/>
      <c r="V3" s="203"/>
      <c r="W3" s="203"/>
      <c r="X3" s="203"/>
      <c r="Y3" s="203"/>
      <c r="Z3" s="316" t="s">
        <v>6</v>
      </c>
      <c r="AA3" s="319" t="str">
        <f>O3</f>
        <v>DD.MM.YYYY</v>
      </c>
    </row>
    <row r="4" spans="1:38" ht="20.100000000000001" customHeight="1" x14ac:dyDescent="0.25">
      <c r="B4" s="203"/>
      <c r="E4" s="209" t="s">
        <v>244</v>
      </c>
      <c r="J4" s="203"/>
      <c r="K4" s="203"/>
      <c r="O4" s="210"/>
      <c r="P4" s="203"/>
      <c r="Q4" s="209" t="s">
        <v>244</v>
      </c>
      <c r="R4" s="203"/>
      <c r="S4" s="203"/>
      <c r="T4" s="203"/>
      <c r="U4" s="203"/>
      <c r="V4" s="203"/>
      <c r="W4" s="203"/>
      <c r="X4" s="203"/>
      <c r="Y4" s="203"/>
      <c r="Z4" s="203"/>
      <c r="AA4" s="203"/>
    </row>
    <row r="5" spans="1:38" ht="20.100000000000001" customHeight="1" x14ac:dyDescent="0.2">
      <c r="B5" s="1" t="s">
        <v>359</v>
      </c>
      <c r="E5" s="315" t="s">
        <v>50</v>
      </c>
      <c r="F5" s="203"/>
      <c r="G5" s="203"/>
      <c r="H5" s="203"/>
      <c r="I5" s="203"/>
      <c r="J5" s="203"/>
      <c r="K5" s="203"/>
      <c r="L5" s="203"/>
      <c r="M5" s="203"/>
      <c r="N5" s="203"/>
      <c r="O5" s="203"/>
      <c r="P5" s="203"/>
      <c r="Q5" s="315" t="s">
        <v>50</v>
      </c>
      <c r="R5" s="203"/>
      <c r="S5" s="203"/>
      <c r="T5" s="203"/>
      <c r="U5" s="203"/>
      <c r="V5" s="203"/>
      <c r="W5" s="203"/>
      <c r="X5" s="203"/>
      <c r="Y5" s="203"/>
      <c r="Z5" s="203"/>
      <c r="AA5" s="203"/>
    </row>
    <row r="6" spans="1:38" ht="25.15" customHeight="1" x14ac:dyDescent="0.2">
      <c r="B6" s="203"/>
    </row>
    <row r="7" spans="1:38" ht="25.15" customHeight="1" x14ac:dyDescent="0.2">
      <c r="A7" s="320"/>
      <c r="B7" s="203"/>
      <c r="C7" s="320"/>
      <c r="D7" s="320"/>
      <c r="F7" s="203"/>
      <c r="G7" s="203"/>
      <c r="H7" s="203"/>
      <c r="I7" s="203"/>
      <c r="J7" s="203"/>
      <c r="K7" s="203"/>
      <c r="L7" s="203"/>
      <c r="M7" s="211"/>
      <c r="N7" s="203"/>
      <c r="O7" s="211"/>
      <c r="P7" s="203"/>
      <c r="R7" s="211"/>
      <c r="S7" s="203"/>
      <c r="T7" s="203"/>
      <c r="U7" s="203"/>
      <c r="V7" s="203"/>
      <c r="W7" s="203"/>
      <c r="X7" s="203"/>
      <c r="Y7" s="203"/>
      <c r="Z7" s="203"/>
      <c r="AA7" s="203"/>
      <c r="AB7" s="320"/>
    </row>
    <row r="8" spans="1:38" ht="17.850000000000001" customHeight="1" x14ac:dyDescent="0.25">
      <c r="A8" s="212"/>
      <c r="B8" s="213"/>
      <c r="C8" s="321"/>
      <c r="D8" s="322" t="s">
        <v>55</v>
      </c>
      <c r="E8" s="322" t="s">
        <v>180</v>
      </c>
      <c r="F8" s="323" t="s">
        <v>181</v>
      </c>
      <c r="G8" s="324"/>
      <c r="H8" s="325"/>
      <c r="I8" s="326"/>
      <c r="J8" s="326"/>
      <c r="K8" s="326"/>
      <c r="L8" s="326"/>
      <c r="M8" s="327"/>
      <c r="N8" s="328"/>
      <c r="O8" s="329" t="s">
        <v>181</v>
      </c>
      <c r="P8" s="476" t="s">
        <v>182</v>
      </c>
      <c r="Q8" s="477"/>
      <c r="R8" s="477"/>
      <c r="S8" s="477"/>
      <c r="T8" s="478"/>
      <c r="U8" s="412" t="s">
        <v>183</v>
      </c>
      <c r="V8" s="412" t="s">
        <v>184</v>
      </c>
      <c r="W8" s="330" t="s">
        <v>185</v>
      </c>
      <c r="X8" s="324"/>
      <c r="Y8" s="324"/>
      <c r="Z8" s="324"/>
      <c r="AA8" s="331" t="s">
        <v>186</v>
      </c>
      <c r="AB8" s="321"/>
      <c r="AC8" s="445"/>
      <c r="AD8" s="445"/>
    </row>
    <row r="9" spans="1:38" ht="66.75" customHeight="1" x14ac:dyDescent="0.25">
      <c r="A9" s="214"/>
      <c r="B9" s="206"/>
      <c r="C9" s="332"/>
      <c r="D9" s="333" t="s">
        <v>66</v>
      </c>
      <c r="E9" s="333" t="s">
        <v>93</v>
      </c>
      <c r="F9" s="334" t="s">
        <v>187</v>
      </c>
      <c r="G9" s="335" t="s">
        <v>291</v>
      </c>
      <c r="H9" s="336" t="s">
        <v>292</v>
      </c>
      <c r="I9" s="337"/>
      <c r="J9" s="338"/>
      <c r="K9" s="337"/>
      <c r="L9" s="338"/>
      <c r="M9" s="339"/>
      <c r="N9" s="340" t="s">
        <v>190</v>
      </c>
      <c r="O9" s="339" t="s">
        <v>187</v>
      </c>
      <c r="P9" s="479" t="s">
        <v>174</v>
      </c>
      <c r="Q9" s="480"/>
      <c r="R9" s="480"/>
      <c r="S9" s="481"/>
      <c r="T9" s="341" t="s">
        <v>293</v>
      </c>
      <c r="U9" s="413" t="s">
        <v>191</v>
      </c>
      <c r="V9" s="413" t="s">
        <v>192</v>
      </c>
      <c r="W9" s="342" t="s">
        <v>193</v>
      </c>
      <c r="X9" s="335"/>
      <c r="Y9" s="335"/>
      <c r="Z9" s="335"/>
      <c r="AA9" s="333" t="s">
        <v>194</v>
      </c>
      <c r="AB9" s="332"/>
      <c r="AC9" s="445"/>
      <c r="AD9" s="445"/>
    </row>
    <row r="10" spans="1:38" ht="17.850000000000001" customHeight="1" x14ac:dyDescent="0.25">
      <c r="A10" s="214"/>
      <c r="B10" s="206"/>
      <c r="C10" s="332"/>
      <c r="D10" s="333" t="s">
        <v>75</v>
      </c>
      <c r="E10" s="333" t="s">
        <v>103</v>
      </c>
      <c r="F10" s="334" t="s">
        <v>195</v>
      </c>
      <c r="G10" s="335"/>
      <c r="H10" s="343" t="s">
        <v>196</v>
      </c>
      <c r="I10" s="337"/>
      <c r="J10" s="337"/>
      <c r="K10" s="337"/>
      <c r="L10" s="337"/>
      <c r="M10" s="344"/>
      <c r="N10" s="340"/>
      <c r="O10" s="339" t="s">
        <v>197</v>
      </c>
      <c r="P10" s="411" t="s">
        <v>198</v>
      </c>
      <c r="Q10" s="88"/>
      <c r="R10" s="99" t="s">
        <v>199</v>
      </c>
      <c r="S10" s="482" t="s">
        <v>200</v>
      </c>
      <c r="T10" s="482" t="s">
        <v>201</v>
      </c>
      <c r="U10" s="413" t="s">
        <v>202</v>
      </c>
      <c r="V10" s="413" t="s">
        <v>203</v>
      </c>
      <c r="W10" s="342" t="s">
        <v>204</v>
      </c>
      <c r="X10" s="335"/>
      <c r="Y10" s="335"/>
      <c r="Z10" s="335"/>
      <c r="AA10" s="342"/>
      <c r="AB10" s="332"/>
      <c r="AC10" s="445"/>
      <c r="AD10" s="445"/>
    </row>
    <row r="11" spans="1:38" ht="17.850000000000001" customHeight="1" x14ac:dyDescent="0.25">
      <c r="A11" s="214"/>
      <c r="B11" s="206"/>
      <c r="C11" s="332"/>
      <c r="D11" s="333"/>
      <c r="E11" s="333" t="s">
        <v>205</v>
      </c>
      <c r="F11" s="334" t="s">
        <v>206</v>
      </c>
      <c r="G11" s="335"/>
      <c r="H11" s="345" t="s">
        <v>207</v>
      </c>
      <c r="I11" s="346"/>
      <c r="J11" s="347"/>
      <c r="K11" s="346"/>
      <c r="L11" s="346"/>
      <c r="M11" s="348"/>
      <c r="N11" s="340"/>
      <c r="O11" s="339" t="s">
        <v>208</v>
      </c>
      <c r="P11" s="349" t="s">
        <v>209</v>
      </c>
      <c r="Q11" s="105"/>
      <c r="R11" s="105" t="s">
        <v>101</v>
      </c>
      <c r="S11" s="483"/>
      <c r="T11" s="483"/>
      <c r="U11" s="413" t="s">
        <v>210</v>
      </c>
      <c r="V11" s="413" t="s">
        <v>211</v>
      </c>
      <c r="X11" s="335"/>
      <c r="Y11" s="335"/>
      <c r="Z11" s="335"/>
      <c r="AA11" s="342"/>
      <c r="AB11" s="332"/>
      <c r="AC11" s="445"/>
      <c r="AD11" s="445"/>
    </row>
    <row r="12" spans="1:38" ht="85.35" customHeight="1" x14ac:dyDescent="0.2">
      <c r="C12" s="332"/>
      <c r="D12" s="342"/>
      <c r="E12" s="342" t="s">
        <v>212</v>
      </c>
      <c r="F12" s="334" t="s">
        <v>213</v>
      </c>
      <c r="G12" s="350"/>
      <c r="H12" s="351" t="s">
        <v>139</v>
      </c>
      <c r="I12" s="351">
        <v>0.1</v>
      </c>
      <c r="J12" s="352">
        <v>0.2</v>
      </c>
      <c r="K12" s="351">
        <v>0.4</v>
      </c>
      <c r="L12" s="353">
        <v>0.5</v>
      </c>
      <c r="M12" s="352">
        <v>1</v>
      </c>
      <c r="N12" s="354"/>
      <c r="O12" s="339" t="s">
        <v>214</v>
      </c>
      <c r="P12" s="355" t="s">
        <v>95</v>
      </c>
      <c r="Q12" s="355" t="s">
        <v>215</v>
      </c>
      <c r="R12" s="355" t="s">
        <v>216</v>
      </c>
      <c r="S12" s="483"/>
      <c r="T12" s="483"/>
      <c r="U12" s="413" t="s">
        <v>217</v>
      </c>
      <c r="V12" s="413" t="s">
        <v>218</v>
      </c>
      <c r="W12" s="342"/>
      <c r="X12" s="335" t="s">
        <v>291</v>
      </c>
      <c r="Y12" s="335" t="s">
        <v>294</v>
      </c>
      <c r="Z12" s="335" t="s">
        <v>190</v>
      </c>
      <c r="AA12" s="342"/>
      <c r="AB12" s="332"/>
      <c r="AC12" s="447"/>
      <c r="AD12" s="447"/>
    </row>
    <row r="13" spans="1:38" ht="25.15" customHeight="1" x14ac:dyDescent="0.2">
      <c r="A13" s="203"/>
      <c r="B13" s="211"/>
      <c r="C13" s="356"/>
      <c r="D13" s="69" t="s">
        <v>52</v>
      </c>
      <c r="E13" s="69" t="s">
        <v>104</v>
      </c>
      <c r="F13" s="69" t="s">
        <v>105</v>
      </c>
      <c r="G13" s="69" t="s">
        <v>106</v>
      </c>
      <c r="H13" s="69" t="s">
        <v>107</v>
      </c>
      <c r="I13" s="69" t="s">
        <v>108</v>
      </c>
      <c r="J13" s="69" t="s">
        <v>109</v>
      </c>
      <c r="K13" s="69" t="s">
        <v>110</v>
      </c>
      <c r="L13" s="69" t="s">
        <v>111</v>
      </c>
      <c r="M13" s="69" t="s">
        <v>112</v>
      </c>
      <c r="N13" s="69" t="s">
        <v>113</v>
      </c>
      <c r="O13" s="357" t="s">
        <v>114</v>
      </c>
      <c r="P13" s="69" t="s">
        <v>115</v>
      </c>
      <c r="Q13" s="69" t="s">
        <v>116</v>
      </c>
      <c r="R13" s="69" t="s">
        <v>117</v>
      </c>
      <c r="S13" s="69" t="s">
        <v>118</v>
      </c>
      <c r="T13" s="69" t="s">
        <v>119</v>
      </c>
      <c r="U13" s="69" t="s">
        <v>120</v>
      </c>
      <c r="V13" s="69" t="s">
        <v>121</v>
      </c>
      <c r="W13" s="69" t="s">
        <v>122</v>
      </c>
      <c r="X13" s="69" t="s">
        <v>123</v>
      </c>
      <c r="Y13" s="69" t="s">
        <v>124</v>
      </c>
      <c r="Z13" s="69" t="s">
        <v>220</v>
      </c>
      <c r="AA13" s="69" t="s">
        <v>221</v>
      </c>
      <c r="AB13" s="356"/>
      <c r="AE13" s="250" t="s">
        <v>222</v>
      </c>
      <c r="AF13" s="250" t="s">
        <v>223</v>
      </c>
      <c r="AG13" s="449" t="s">
        <v>295</v>
      </c>
      <c r="AH13" s="449" t="s">
        <v>296</v>
      </c>
      <c r="AI13" s="449" t="s">
        <v>297</v>
      </c>
      <c r="AJ13" s="250" t="s">
        <v>298</v>
      </c>
      <c r="AK13" s="449" t="s">
        <v>299</v>
      </c>
      <c r="AL13" s="449" t="s">
        <v>300</v>
      </c>
    </row>
    <row r="14" spans="1:38" ht="25.15" customHeight="1" thickBot="1" x14ac:dyDescent="0.25">
      <c r="A14" s="358">
        <v>1</v>
      </c>
      <c r="B14" s="241" t="s">
        <v>129</v>
      </c>
      <c r="C14" s="359" t="s">
        <v>225</v>
      </c>
      <c r="D14" s="360">
        <f>SUM(D23+D34+D35+D38)</f>
        <v>95100000</v>
      </c>
      <c r="E14" s="360">
        <f t="shared" ref="E14:AA14" si="0">SUM(E23+E34+E35+E38)</f>
        <v>0</v>
      </c>
      <c r="F14" s="360">
        <f t="shared" si="0"/>
        <v>95100000</v>
      </c>
      <c r="G14" s="360">
        <f t="shared" si="0"/>
        <v>0</v>
      </c>
      <c r="H14" s="360">
        <f t="shared" si="0"/>
        <v>40000</v>
      </c>
      <c r="I14" s="360">
        <f t="shared" si="0"/>
        <v>0</v>
      </c>
      <c r="J14" s="360">
        <f t="shared" si="0"/>
        <v>0</v>
      </c>
      <c r="K14" s="360">
        <f t="shared" si="0"/>
        <v>0</v>
      </c>
      <c r="L14" s="360">
        <f t="shared" si="0"/>
        <v>0</v>
      </c>
      <c r="M14" s="360">
        <f t="shared" si="0"/>
        <v>0</v>
      </c>
      <c r="N14" s="360">
        <f t="shared" si="0"/>
        <v>0</v>
      </c>
      <c r="O14" s="384">
        <f t="shared" si="0"/>
        <v>95010000</v>
      </c>
      <c r="P14" s="360">
        <f t="shared" si="0"/>
        <v>0</v>
      </c>
      <c r="Q14" s="360">
        <f t="shared" si="0"/>
        <v>0</v>
      </c>
      <c r="R14" s="360">
        <f t="shared" si="0"/>
        <v>0</v>
      </c>
      <c r="S14" s="360">
        <f t="shared" si="0"/>
        <v>0</v>
      </c>
      <c r="T14" s="360">
        <f t="shared" si="0"/>
        <v>0</v>
      </c>
      <c r="U14" s="360">
        <f t="shared" si="0"/>
        <v>95010000</v>
      </c>
      <c r="V14" s="360">
        <f t="shared" si="0"/>
        <v>0</v>
      </c>
      <c r="W14" s="360">
        <f t="shared" si="0"/>
        <v>95010000</v>
      </c>
      <c r="X14" s="360">
        <f t="shared" si="0"/>
        <v>0</v>
      </c>
      <c r="Y14" s="360">
        <f t="shared" si="0"/>
        <v>0</v>
      </c>
      <c r="Z14" s="360">
        <f t="shared" si="0"/>
        <v>0</v>
      </c>
      <c r="AA14" s="360">
        <f t="shared" si="0"/>
        <v>0</v>
      </c>
      <c r="AB14" s="359" t="s">
        <v>225</v>
      </c>
      <c r="AC14" s="450"/>
      <c r="AD14" s="216"/>
      <c r="AE14" s="216" t="str">
        <f t="shared" ref="AE14:AE29" si="1">IF(D14&gt;=0,"OK","ERROR")</f>
        <v>OK</v>
      </c>
      <c r="AF14" s="216" t="str">
        <f t="shared" ref="AF14:AF29" si="2">IF(E14&lt;=0,"OK","ERROR")</f>
        <v>OK</v>
      </c>
      <c r="AG14" s="216" t="str">
        <f t="shared" ref="AG14:AG29" si="3">IF(MIN(F14:O14)&gt;=0,"OK","ERROR")</f>
        <v>OK</v>
      </c>
      <c r="AH14" s="216" t="str">
        <f t="shared" ref="AH14:AH29" si="4">IF(MAX(P14:S14)&lt;=0,"OK","ERROR")</f>
        <v>OK</v>
      </c>
      <c r="AI14" s="216" t="str">
        <f t="shared" ref="AI14:AI29" si="5">IF(MIN(T14:U14)&gt;=0,"OK","ERROR")</f>
        <v>OK</v>
      </c>
      <c r="AJ14" s="216" t="str">
        <f t="shared" ref="AJ14:AJ29" si="6">IF(V14&lt;=0,"OK","ERROR")</f>
        <v>OK</v>
      </c>
      <c r="AK14" s="216" t="str">
        <f t="shared" ref="AK14:AK29" si="7">IF(MIN(W14:AA14)&gt;=0,"OK","ERROR")</f>
        <v>OK</v>
      </c>
    </row>
    <row r="15" spans="1:38" ht="25.15" customHeight="1" thickTop="1" thickBot="1" x14ac:dyDescent="0.25">
      <c r="A15" s="358">
        <v>2</v>
      </c>
      <c r="B15" s="217" t="s">
        <v>224</v>
      </c>
      <c r="C15" s="218" t="s">
        <v>225</v>
      </c>
      <c r="D15" s="219"/>
      <c r="E15" s="219"/>
      <c r="F15" s="414">
        <f>D15+E15</f>
        <v>0</v>
      </c>
      <c r="G15" s="433"/>
      <c r="H15" s="433"/>
      <c r="I15" s="433"/>
      <c r="J15" s="433"/>
      <c r="K15" s="433"/>
      <c r="L15" s="433"/>
      <c r="M15" s="433"/>
      <c r="N15" s="433"/>
      <c r="O15" s="219"/>
      <c r="P15" s="433"/>
      <c r="Q15" s="433"/>
      <c r="R15" s="433"/>
      <c r="S15" s="433"/>
      <c r="T15" s="433"/>
      <c r="U15" s="433"/>
      <c r="V15" s="433"/>
      <c r="W15" s="219"/>
      <c r="X15" s="219"/>
      <c r="Y15" s="219"/>
      <c r="Z15" s="219"/>
      <c r="AA15" s="219"/>
      <c r="AB15" s="218" t="s">
        <v>225</v>
      </c>
      <c r="AC15" s="450"/>
      <c r="AD15" s="220"/>
      <c r="AE15" s="216" t="str">
        <f t="shared" si="1"/>
        <v>OK</v>
      </c>
      <c r="AF15" s="216" t="str">
        <f t="shared" si="2"/>
        <v>OK</v>
      </c>
      <c r="AG15" s="216" t="str">
        <f t="shared" si="3"/>
        <v>OK</v>
      </c>
      <c r="AH15" s="216" t="str">
        <f t="shared" si="4"/>
        <v>OK</v>
      </c>
      <c r="AI15" s="216" t="str">
        <f t="shared" si="5"/>
        <v>OK</v>
      </c>
      <c r="AJ15" s="216" t="str">
        <f t="shared" si="6"/>
        <v>OK</v>
      </c>
      <c r="AK15" s="216" t="str">
        <f t="shared" si="7"/>
        <v>OK</v>
      </c>
    </row>
    <row r="16" spans="1:38" ht="25.15" customHeight="1" thickTop="1" thickBot="1" x14ac:dyDescent="0.25">
      <c r="A16" s="358">
        <v>3</v>
      </c>
      <c r="B16" s="221" t="s">
        <v>304</v>
      </c>
      <c r="C16" s="218" t="s">
        <v>225</v>
      </c>
      <c r="D16" s="222"/>
      <c r="E16" s="222"/>
      <c r="F16" s="414">
        <f>D16+E16</f>
        <v>0</v>
      </c>
      <c r="G16" s="433"/>
      <c r="H16" s="433"/>
      <c r="I16" s="433"/>
      <c r="J16" s="433"/>
      <c r="K16" s="433"/>
      <c r="L16" s="433"/>
      <c r="M16" s="433"/>
      <c r="N16" s="433"/>
      <c r="O16" s="222"/>
      <c r="P16" s="433"/>
      <c r="Q16" s="433"/>
      <c r="R16" s="433"/>
      <c r="S16" s="433"/>
      <c r="T16" s="433"/>
      <c r="U16" s="433"/>
      <c r="V16" s="433"/>
      <c r="W16" s="222"/>
      <c r="X16" s="222"/>
      <c r="Y16" s="222"/>
      <c r="Z16" s="222"/>
      <c r="AA16" s="222"/>
      <c r="AB16" s="218" t="s">
        <v>225</v>
      </c>
      <c r="AC16" s="450"/>
      <c r="AD16" s="220"/>
      <c r="AE16" s="216" t="str">
        <f t="shared" si="1"/>
        <v>OK</v>
      </c>
      <c r="AF16" s="216" t="str">
        <f t="shared" si="2"/>
        <v>OK</v>
      </c>
      <c r="AG16" s="216" t="str">
        <f t="shared" si="3"/>
        <v>OK</v>
      </c>
      <c r="AH16" s="216" t="str">
        <f t="shared" si="4"/>
        <v>OK</v>
      </c>
      <c r="AI16" s="216" t="str">
        <f t="shared" si="5"/>
        <v>OK</v>
      </c>
      <c r="AJ16" s="216" t="str">
        <f t="shared" si="6"/>
        <v>OK</v>
      </c>
      <c r="AK16" s="216" t="str">
        <f t="shared" si="7"/>
        <v>OK</v>
      </c>
    </row>
    <row r="17" spans="1:39" ht="37.5" customHeight="1" thickTop="1" thickBot="1" x14ac:dyDescent="0.25">
      <c r="A17" s="358">
        <v>4</v>
      </c>
      <c r="B17" s="235" t="s">
        <v>130</v>
      </c>
      <c r="C17" s="73"/>
      <c r="D17" s="360">
        <f>D18+D19+D20+D21+D22</f>
        <v>95470000</v>
      </c>
      <c r="E17" s="360">
        <f t="shared" ref="E17:AA17" si="8">E18+E19+E20+E21+E22</f>
        <v>0</v>
      </c>
      <c r="F17" s="360">
        <f t="shared" si="8"/>
        <v>95470000</v>
      </c>
      <c r="G17" s="360">
        <f t="shared" si="8"/>
        <v>0</v>
      </c>
      <c r="H17" s="360">
        <f t="shared" si="8"/>
        <v>40000</v>
      </c>
      <c r="I17" s="360">
        <f t="shared" si="8"/>
        <v>0</v>
      </c>
      <c r="J17" s="360">
        <f t="shared" si="8"/>
        <v>0</v>
      </c>
      <c r="K17" s="360">
        <f t="shared" si="8"/>
        <v>0</v>
      </c>
      <c r="L17" s="360">
        <f t="shared" si="8"/>
        <v>0</v>
      </c>
      <c r="M17" s="360">
        <f t="shared" si="8"/>
        <v>0</v>
      </c>
      <c r="N17" s="360">
        <f t="shared" si="8"/>
        <v>0</v>
      </c>
      <c r="O17" s="360">
        <f t="shared" si="8"/>
        <v>95430000</v>
      </c>
      <c r="P17" s="433"/>
      <c r="Q17" s="433"/>
      <c r="R17" s="433"/>
      <c r="S17" s="433"/>
      <c r="T17" s="433"/>
      <c r="U17" s="433"/>
      <c r="V17" s="433"/>
      <c r="W17" s="360">
        <f t="shared" si="8"/>
        <v>0</v>
      </c>
      <c r="X17" s="360">
        <f t="shared" si="8"/>
        <v>0</v>
      </c>
      <c r="Y17" s="360">
        <f t="shared" si="8"/>
        <v>0</v>
      </c>
      <c r="Z17" s="360">
        <f t="shared" si="8"/>
        <v>0</v>
      </c>
      <c r="AA17" s="360">
        <f t="shared" si="8"/>
        <v>240000</v>
      </c>
      <c r="AB17" s="73"/>
      <c r="AC17" s="452"/>
      <c r="AD17" s="458"/>
      <c r="AE17" s="216" t="str">
        <f t="shared" si="1"/>
        <v>OK</v>
      </c>
      <c r="AF17" s="216" t="str">
        <f t="shared" si="2"/>
        <v>OK</v>
      </c>
      <c r="AG17" s="216" t="str">
        <f t="shared" si="3"/>
        <v>OK</v>
      </c>
      <c r="AH17" s="216" t="str">
        <f t="shared" si="4"/>
        <v>OK</v>
      </c>
      <c r="AI17" s="216" t="str">
        <f t="shared" si="5"/>
        <v>OK</v>
      </c>
      <c r="AJ17" s="216" t="str">
        <f t="shared" si="6"/>
        <v>OK</v>
      </c>
      <c r="AK17" s="216" t="str">
        <f t="shared" si="7"/>
        <v>OK</v>
      </c>
    </row>
    <row r="18" spans="1:39" ht="25.15" customHeight="1" thickTop="1" thickBot="1" x14ac:dyDescent="0.25">
      <c r="A18" s="358">
        <v>5</v>
      </c>
      <c r="B18" s="224" t="s">
        <v>131</v>
      </c>
      <c r="C18" s="73" t="s">
        <v>225</v>
      </c>
      <c r="D18" s="225">
        <v>95420000</v>
      </c>
      <c r="E18" s="225"/>
      <c r="F18" s="360">
        <f>D18+E18</f>
        <v>95420000</v>
      </c>
      <c r="G18" s="385">
        <f>G23+G34+G35+G38</f>
        <v>0</v>
      </c>
      <c r="H18" s="433"/>
      <c r="I18" s="433"/>
      <c r="J18" s="433"/>
      <c r="K18" s="433"/>
      <c r="L18" s="433"/>
      <c r="M18" s="433"/>
      <c r="N18" s="433"/>
      <c r="O18" s="385">
        <f>F18-H18-0.9*I18-0.8*J18-0.6*K18-0.5*L18</f>
        <v>95420000</v>
      </c>
      <c r="P18" s="433"/>
      <c r="Q18" s="433"/>
      <c r="R18" s="433"/>
      <c r="S18" s="433"/>
      <c r="T18" s="433"/>
      <c r="U18" s="433"/>
      <c r="V18" s="433"/>
      <c r="W18" s="417">
        <f t="shared" ref="W18:W33" si="9">U18+V18</f>
        <v>0</v>
      </c>
      <c r="X18" s="415">
        <f>X23+X34+X35+X38</f>
        <v>0</v>
      </c>
      <c r="Y18" s="433"/>
      <c r="Z18" s="433"/>
      <c r="AA18" s="225">
        <v>240000</v>
      </c>
      <c r="AB18" s="73" t="s">
        <v>225</v>
      </c>
      <c r="AC18" s="450"/>
      <c r="AD18" s="226"/>
      <c r="AE18" s="216" t="str">
        <f t="shared" si="1"/>
        <v>OK</v>
      </c>
      <c r="AF18" s="216" t="str">
        <f t="shared" si="2"/>
        <v>OK</v>
      </c>
      <c r="AG18" s="216" t="str">
        <f t="shared" si="3"/>
        <v>OK</v>
      </c>
      <c r="AH18" s="216" t="str">
        <f t="shared" si="4"/>
        <v>OK</v>
      </c>
      <c r="AI18" s="216" t="str">
        <f t="shared" si="5"/>
        <v>OK</v>
      </c>
      <c r="AJ18" s="216" t="str">
        <f t="shared" si="6"/>
        <v>OK</v>
      </c>
      <c r="AK18" s="216" t="str">
        <f t="shared" si="7"/>
        <v>OK</v>
      </c>
    </row>
    <row r="19" spans="1:39" ht="25.15" customHeight="1" thickTop="1" thickBot="1" x14ac:dyDescent="0.25">
      <c r="A19" s="358">
        <v>6</v>
      </c>
      <c r="B19" s="224" t="s">
        <v>132</v>
      </c>
      <c r="C19" s="73" t="s">
        <v>225</v>
      </c>
      <c r="D19" s="225">
        <v>50000</v>
      </c>
      <c r="E19" s="225"/>
      <c r="F19" s="385">
        <f>D19+E19</f>
        <v>50000</v>
      </c>
      <c r="G19" s="433"/>
      <c r="H19" s="229">
        <f>H23+H34+H35+H38</f>
        <v>40000</v>
      </c>
      <c r="I19" s="229">
        <f t="shared" ref="I19:M19" si="10">I23+I34+I35+I38</f>
        <v>0</v>
      </c>
      <c r="J19" s="229">
        <f t="shared" si="10"/>
        <v>0</v>
      </c>
      <c r="K19" s="229">
        <f t="shared" si="10"/>
        <v>0</v>
      </c>
      <c r="L19" s="229">
        <f t="shared" si="10"/>
        <v>0</v>
      </c>
      <c r="M19" s="229">
        <f t="shared" si="10"/>
        <v>0</v>
      </c>
      <c r="N19" s="433"/>
      <c r="O19" s="385">
        <f t="shared" ref="O19:O37" si="11">F19-H19-0.9*I19-0.8*J19-0.6*K19-0.5*L19</f>
        <v>10000</v>
      </c>
      <c r="P19" s="433"/>
      <c r="Q19" s="433"/>
      <c r="R19" s="433"/>
      <c r="S19" s="433"/>
      <c r="T19" s="433"/>
      <c r="U19" s="433"/>
      <c r="V19" s="433"/>
      <c r="W19" s="417">
        <f t="shared" si="9"/>
        <v>0</v>
      </c>
      <c r="X19" s="433"/>
      <c r="Y19" s="230">
        <f>Y23+Y34+Y35+Y38</f>
        <v>0</v>
      </c>
      <c r="Z19" s="433"/>
      <c r="AA19" s="227">
        <v>0</v>
      </c>
      <c r="AB19" s="73" t="s">
        <v>225</v>
      </c>
      <c r="AC19" s="450"/>
      <c r="AD19" s="226"/>
      <c r="AE19" s="216" t="str">
        <f t="shared" si="1"/>
        <v>OK</v>
      </c>
      <c r="AF19" s="216" t="str">
        <f t="shared" si="2"/>
        <v>OK</v>
      </c>
      <c r="AG19" s="216" t="str">
        <f t="shared" si="3"/>
        <v>OK</v>
      </c>
      <c r="AH19" s="216" t="str">
        <f t="shared" si="4"/>
        <v>OK</v>
      </c>
      <c r="AI19" s="216" t="str">
        <f t="shared" si="5"/>
        <v>OK</v>
      </c>
      <c r="AJ19" s="216" t="str">
        <f t="shared" si="6"/>
        <v>OK</v>
      </c>
      <c r="AK19" s="216" t="str">
        <f t="shared" si="7"/>
        <v>OK</v>
      </c>
    </row>
    <row r="20" spans="1:39" s="454" customFormat="1" ht="25.15" customHeight="1" thickTop="1" thickBot="1" x14ac:dyDescent="0.25">
      <c r="A20" s="358">
        <v>7</v>
      </c>
      <c r="B20" s="224" t="s">
        <v>343</v>
      </c>
      <c r="C20" s="73" t="s">
        <v>225</v>
      </c>
      <c r="D20" s="225"/>
      <c r="E20" s="225"/>
      <c r="F20" s="385">
        <f t="shared" ref="F20:F22" si="12">D20+E20</f>
        <v>0</v>
      </c>
      <c r="G20" s="433"/>
      <c r="H20" s="433"/>
      <c r="I20" s="433"/>
      <c r="J20" s="433"/>
      <c r="K20" s="433"/>
      <c r="L20" s="433"/>
      <c r="M20" s="433"/>
      <c r="N20" s="365"/>
      <c r="O20" s="385">
        <f t="shared" si="11"/>
        <v>0</v>
      </c>
      <c r="P20" s="433"/>
      <c r="Q20" s="433"/>
      <c r="R20" s="433"/>
      <c r="S20" s="433"/>
      <c r="T20" s="433"/>
      <c r="U20" s="433"/>
      <c r="V20" s="433"/>
      <c r="W20" s="417">
        <f t="shared" si="9"/>
        <v>0</v>
      </c>
      <c r="X20" s="433"/>
      <c r="Y20" s="433"/>
      <c r="Z20" s="433"/>
      <c r="AA20" s="227"/>
      <c r="AB20" s="73" t="s">
        <v>225</v>
      </c>
      <c r="AC20" s="453"/>
      <c r="AD20" s="226"/>
      <c r="AE20" s="216" t="str">
        <f t="shared" si="1"/>
        <v>OK</v>
      </c>
      <c r="AF20" s="216" t="str">
        <f t="shared" si="2"/>
        <v>OK</v>
      </c>
      <c r="AG20" s="216" t="str">
        <f t="shared" si="3"/>
        <v>OK</v>
      </c>
      <c r="AH20" s="216" t="str">
        <f t="shared" si="4"/>
        <v>OK</v>
      </c>
      <c r="AI20" s="216" t="str">
        <f t="shared" si="5"/>
        <v>OK</v>
      </c>
      <c r="AJ20" s="216" t="str">
        <f t="shared" si="6"/>
        <v>OK</v>
      </c>
      <c r="AK20" s="216" t="str">
        <f t="shared" si="7"/>
        <v>OK</v>
      </c>
      <c r="AL20" s="250"/>
    </row>
    <row r="21" spans="1:39" s="454" customFormat="1" ht="25.15" customHeight="1" thickTop="1" thickBot="1" x14ac:dyDescent="0.25">
      <c r="A21" s="358">
        <v>8</v>
      </c>
      <c r="B21" s="224" t="s">
        <v>344</v>
      </c>
      <c r="C21" s="73" t="s">
        <v>225</v>
      </c>
      <c r="D21" s="225"/>
      <c r="E21" s="225"/>
      <c r="F21" s="385">
        <f t="shared" si="12"/>
        <v>0</v>
      </c>
      <c r="G21" s="433"/>
      <c r="H21" s="433"/>
      <c r="I21" s="433"/>
      <c r="J21" s="433"/>
      <c r="K21" s="433"/>
      <c r="L21" s="433"/>
      <c r="M21" s="433"/>
      <c r="N21" s="365"/>
      <c r="O21" s="385">
        <f t="shared" si="11"/>
        <v>0</v>
      </c>
      <c r="P21" s="433"/>
      <c r="Q21" s="433"/>
      <c r="R21" s="433"/>
      <c r="S21" s="433"/>
      <c r="T21" s="433"/>
      <c r="U21" s="433"/>
      <c r="V21" s="433"/>
      <c r="W21" s="417">
        <f t="shared" si="9"/>
        <v>0</v>
      </c>
      <c r="X21" s="433"/>
      <c r="Y21" s="433"/>
      <c r="Z21" s="365"/>
      <c r="AA21" s="227"/>
      <c r="AB21" s="73" t="s">
        <v>225</v>
      </c>
      <c r="AC21" s="453"/>
      <c r="AD21" s="226"/>
      <c r="AE21" s="216" t="str">
        <f t="shared" si="1"/>
        <v>OK</v>
      </c>
      <c r="AF21" s="216" t="str">
        <f t="shared" si="2"/>
        <v>OK</v>
      </c>
      <c r="AG21" s="216" t="str">
        <f t="shared" si="3"/>
        <v>OK</v>
      </c>
      <c r="AH21" s="216" t="str">
        <f t="shared" si="4"/>
        <v>OK</v>
      </c>
      <c r="AI21" s="216" t="str">
        <f t="shared" si="5"/>
        <v>OK</v>
      </c>
      <c r="AJ21" s="216" t="str">
        <f t="shared" si="6"/>
        <v>OK</v>
      </c>
      <c r="AK21" s="216" t="str">
        <f t="shared" si="7"/>
        <v>OK</v>
      </c>
      <c r="AL21" s="250"/>
    </row>
    <row r="22" spans="1:39" s="454" customFormat="1" ht="25.15" customHeight="1" thickTop="1" thickBot="1" x14ac:dyDescent="0.25">
      <c r="A22" s="358">
        <v>9</v>
      </c>
      <c r="B22" s="224" t="s">
        <v>226</v>
      </c>
      <c r="C22" s="73" t="s">
        <v>225</v>
      </c>
      <c r="D22" s="225"/>
      <c r="E22" s="225"/>
      <c r="F22" s="385">
        <f t="shared" si="12"/>
        <v>0</v>
      </c>
      <c r="G22" s="433"/>
      <c r="H22" s="433"/>
      <c r="I22" s="433"/>
      <c r="J22" s="433"/>
      <c r="K22" s="433"/>
      <c r="L22" s="433"/>
      <c r="M22" s="433"/>
      <c r="N22" s="365"/>
      <c r="O22" s="385">
        <f t="shared" si="11"/>
        <v>0</v>
      </c>
      <c r="P22" s="433"/>
      <c r="Q22" s="433"/>
      <c r="R22" s="433"/>
      <c r="S22" s="433"/>
      <c r="T22" s="433"/>
      <c r="U22" s="433"/>
      <c r="V22" s="433"/>
      <c r="W22" s="385">
        <f t="shared" si="9"/>
        <v>0</v>
      </c>
      <c r="X22" s="433"/>
      <c r="Y22" s="433"/>
      <c r="Z22" s="365"/>
      <c r="AA22" s="227"/>
      <c r="AB22" s="73" t="s">
        <v>225</v>
      </c>
      <c r="AC22" s="453"/>
      <c r="AD22" s="226"/>
      <c r="AE22" s="216" t="str">
        <f t="shared" si="1"/>
        <v>OK</v>
      </c>
      <c r="AF22" s="216" t="str">
        <f t="shared" si="2"/>
        <v>OK</v>
      </c>
      <c r="AG22" s="216" t="str">
        <f t="shared" si="3"/>
        <v>OK</v>
      </c>
      <c r="AH22" s="216" t="str">
        <f t="shared" si="4"/>
        <v>OK</v>
      </c>
      <c r="AI22" s="216" t="str">
        <f t="shared" si="5"/>
        <v>OK</v>
      </c>
      <c r="AJ22" s="216" t="str">
        <f t="shared" si="6"/>
        <v>OK</v>
      </c>
      <c r="AK22" s="216" t="str">
        <f t="shared" si="7"/>
        <v>OK</v>
      </c>
      <c r="AL22" s="250"/>
    </row>
    <row r="23" spans="1:39" ht="55.35" customHeight="1" thickTop="1" thickBot="1" x14ac:dyDescent="0.25">
      <c r="A23" s="358">
        <v>10</v>
      </c>
      <c r="B23" s="228" t="s">
        <v>245</v>
      </c>
      <c r="C23" s="73"/>
      <c r="D23" s="229">
        <f>SUM(D24:D33)</f>
        <v>95100000</v>
      </c>
      <c r="E23" s="229">
        <f t="shared" ref="E23:AA23" si="13">SUM(E24:E33)</f>
        <v>0</v>
      </c>
      <c r="F23" s="230">
        <f t="shared" si="13"/>
        <v>95100000</v>
      </c>
      <c r="G23" s="230">
        <f t="shared" si="13"/>
        <v>0</v>
      </c>
      <c r="H23" s="229">
        <f t="shared" si="13"/>
        <v>40000</v>
      </c>
      <c r="I23" s="229">
        <f t="shared" si="13"/>
        <v>0</v>
      </c>
      <c r="J23" s="229">
        <f t="shared" si="13"/>
        <v>0</v>
      </c>
      <c r="K23" s="229">
        <f t="shared" si="13"/>
        <v>0</v>
      </c>
      <c r="L23" s="229">
        <f t="shared" si="13"/>
        <v>0</v>
      </c>
      <c r="M23" s="229">
        <f t="shared" si="13"/>
        <v>0</v>
      </c>
      <c r="N23" s="230">
        <f t="shared" si="13"/>
        <v>0</v>
      </c>
      <c r="O23" s="229">
        <f t="shared" si="13"/>
        <v>95010000</v>
      </c>
      <c r="P23" s="229">
        <f t="shared" si="13"/>
        <v>0</v>
      </c>
      <c r="Q23" s="229">
        <f t="shared" si="13"/>
        <v>0</v>
      </c>
      <c r="R23" s="229">
        <f t="shared" si="13"/>
        <v>0</v>
      </c>
      <c r="S23" s="229">
        <f t="shared" si="13"/>
        <v>0</v>
      </c>
      <c r="T23" s="229">
        <f t="shared" si="13"/>
        <v>0</v>
      </c>
      <c r="U23" s="229">
        <f t="shared" si="13"/>
        <v>95010000</v>
      </c>
      <c r="V23" s="229">
        <f t="shared" si="13"/>
        <v>0</v>
      </c>
      <c r="W23" s="229">
        <f>SUM(W24:W33)</f>
        <v>95010000</v>
      </c>
      <c r="X23" s="230">
        <f t="shared" si="13"/>
        <v>0</v>
      </c>
      <c r="Y23" s="230">
        <f t="shared" si="13"/>
        <v>0</v>
      </c>
      <c r="Z23" s="230">
        <f t="shared" si="13"/>
        <v>0</v>
      </c>
      <c r="AA23" s="230">
        <f t="shared" si="13"/>
        <v>0</v>
      </c>
      <c r="AB23" s="73"/>
      <c r="AC23" s="452"/>
      <c r="AD23" s="450"/>
      <c r="AE23" s="216" t="str">
        <f t="shared" si="1"/>
        <v>OK</v>
      </c>
      <c r="AF23" s="216" t="str">
        <f t="shared" si="2"/>
        <v>OK</v>
      </c>
      <c r="AG23" s="216" t="str">
        <f t="shared" si="3"/>
        <v>OK</v>
      </c>
      <c r="AH23" s="216" t="str">
        <f t="shared" si="4"/>
        <v>OK</v>
      </c>
      <c r="AI23" s="216" t="str">
        <f t="shared" si="5"/>
        <v>OK</v>
      </c>
      <c r="AJ23" s="216" t="str">
        <f t="shared" si="6"/>
        <v>OK</v>
      </c>
      <c r="AK23" s="216" t="str">
        <f t="shared" si="7"/>
        <v>OK</v>
      </c>
    </row>
    <row r="24" spans="1:39" ht="25.15" customHeight="1" thickTop="1" thickBot="1" x14ac:dyDescent="0.25">
      <c r="A24" s="358">
        <v>11</v>
      </c>
      <c r="B24" s="231" t="s">
        <v>246</v>
      </c>
      <c r="C24" s="73" t="s">
        <v>225</v>
      </c>
      <c r="D24" s="225">
        <v>94890000</v>
      </c>
      <c r="E24" s="225"/>
      <c r="F24" s="230">
        <f>D24+E24</f>
        <v>94890000</v>
      </c>
      <c r="G24" s="225"/>
      <c r="H24" s="225">
        <v>0</v>
      </c>
      <c r="I24" s="225"/>
      <c r="J24" s="225"/>
      <c r="K24" s="225"/>
      <c r="L24" s="225"/>
      <c r="M24" s="225"/>
      <c r="N24" s="225"/>
      <c r="O24" s="385">
        <f t="shared" si="11"/>
        <v>94890000</v>
      </c>
      <c r="P24" s="225"/>
      <c r="Q24" s="225"/>
      <c r="R24" s="225"/>
      <c r="S24" s="385">
        <f>P24+Q24+R24</f>
        <v>0</v>
      </c>
      <c r="T24" s="225"/>
      <c r="U24" s="385">
        <f>O24+S24+T24</f>
        <v>94890000</v>
      </c>
      <c r="V24" s="225"/>
      <c r="W24" s="385">
        <f t="shared" si="9"/>
        <v>94890000</v>
      </c>
      <c r="X24" s="225"/>
      <c r="Y24" s="225"/>
      <c r="Z24" s="225"/>
      <c r="AA24" s="225"/>
      <c r="AB24" s="73" t="s">
        <v>225</v>
      </c>
      <c r="AC24" s="450"/>
      <c r="AD24" s="226"/>
      <c r="AE24" s="216" t="str">
        <f t="shared" si="1"/>
        <v>OK</v>
      </c>
      <c r="AF24" s="216" t="str">
        <f t="shared" si="2"/>
        <v>OK</v>
      </c>
      <c r="AG24" s="216" t="str">
        <f t="shared" si="3"/>
        <v>OK</v>
      </c>
      <c r="AH24" s="216" t="str">
        <f t="shared" si="4"/>
        <v>OK</v>
      </c>
      <c r="AI24" s="216" t="str">
        <f t="shared" si="5"/>
        <v>OK</v>
      </c>
      <c r="AJ24" s="216" t="str">
        <f t="shared" si="6"/>
        <v>OK</v>
      </c>
      <c r="AK24" s="216" t="str">
        <f t="shared" si="7"/>
        <v>OK</v>
      </c>
      <c r="AL24" s="250" t="b">
        <f>AA24&gt;=W24*0.3</f>
        <v>0</v>
      </c>
    </row>
    <row r="25" spans="1:39" ht="25.15" customHeight="1" thickTop="1" thickBot="1" x14ac:dyDescent="0.25">
      <c r="A25" s="358">
        <v>12</v>
      </c>
      <c r="B25" s="231" t="s">
        <v>247</v>
      </c>
      <c r="C25" s="73" t="s">
        <v>225</v>
      </c>
      <c r="D25" s="225"/>
      <c r="E25" s="225"/>
      <c r="F25" s="230">
        <f t="shared" ref="F25:F32" si="14">D25+E25</f>
        <v>0</v>
      </c>
      <c r="G25" s="225"/>
      <c r="H25" s="225"/>
      <c r="I25" s="225"/>
      <c r="J25" s="225"/>
      <c r="K25" s="225"/>
      <c r="L25" s="225"/>
      <c r="M25" s="225"/>
      <c r="N25" s="225"/>
      <c r="O25" s="385">
        <f t="shared" si="11"/>
        <v>0</v>
      </c>
      <c r="P25" s="225"/>
      <c r="Q25" s="225"/>
      <c r="R25" s="225"/>
      <c r="S25" s="385">
        <f t="shared" ref="S25:S37" si="15">P25+Q25+R25</f>
        <v>0</v>
      </c>
      <c r="T25" s="225"/>
      <c r="U25" s="385">
        <f t="shared" ref="U25:U37" si="16">O25+S25+T25</f>
        <v>0</v>
      </c>
      <c r="V25" s="225"/>
      <c r="W25" s="385">
        <f t="shared" si="9"/>
        <v>0</v>
      </c>
      <c r="X25" s="225"/>
      <c r="Y25" s="225"/>
      <c r="Z25" s="225"/>
      <c r="AA25" s="225"/>
      <c r="AB25" s="73" t="s">
        <v>225</v>
      </c>
      <c r="AC25" s="450"/>
      <c r="AD25" s="226"/>
      <c r="AE25" s="216" t="str">
        <f t="shared" si="1"/>
        <v>OK</v>
      </c>
      <c r="AF25" s="216" t="str">
        <f t="shared" si="2"/>
        <v>OK</v>
      </c>
      <c r="AG25" s="216" t="str">
        <f t="shared" si="3"/>
        <v>OK</v>
      </c>
      <c r="AH25" s="216" t="str">
        <f t="shared" si="4"/>
        <v>OK</v>
      </c>
      <c r="AI25" s="216" t="str">
        <f t="shared" si="5"/>
        <v>OK</v>
      </c>
      <c r="AJ25" s="216" t="str">
        <f t="shared" si="6"/>
        <v>OK</v>
      </c>
      <c r="AK25" s="216" t="str">
        <f t="shared" si="7"/>
        <v>OK</v>
      </c>
      <c r="AL25" s="250" t="b">
        <f t="shared" ref="AL25" si="17">AA25&gt;=W25*0.3</f>
        <v>1</v>
      </c>
    </row>
    <row r="26" spans="1:39" ht="24.95" customHeight="1" thickTop="1" thickBot="1" x14ac:dyDescent="0.25">
      <c r="A26" s="358">
        <v>13</v>
      </c>
      <c r="B26" s="231" t="s">
        <v>248</v>
      </c>
      <c r="C26" s="73" t="s">
        <v>225</v>
      </c>
      <c r="D26" s="225">
        <v>20000</v>
      </c>
      <c r="E26" s="225"/>
      <c r="F26" s="230">
        <f t="shared" si="14"/>
        <v>20000</v>
      </c>
      <c r="G26" s="225"/>
      <c r="H26" s="225">
        <v>0</v>
      </c>
      <c r="I26" s="225"/>
      <c r="J26" s="225"/>
      <c r="K26" s="225"/>
      <c r="L26" s="225"/>
      <c r="M26" s="225"/>
      <c r="N26" s="225"/>
      <c r="O26" s="385">
        <f t="shared" si="11"/>
        <v>20000</v>
      </c>
      <c r="P26" s="225"/>
      <c r="Q26" s="225"/>
      <c r="R26" s="225"/>
      <c r="S26" s="385">
        <f t="shared" si="15"/>
        <v>0</v>
      </c>
      <c r="T26" s="225"/>
      <c r="U26" s="385">
        <f t="shared" si="16"/>
        <v>20000</v>
      </c>
      <c r="V26" s="225"/>
      <c r="W26" s="385">
        <f t="shared" si="9"/>
        <v>20000</v>
      </c>
      <c r="X26" s="225"/>
      <c r="Y26" s="225"/>
      <c r="Z26" s="225"/>
      <c r="AA26" s="225"/>
      <c r="AB26" s="73" t="s">
        <v>225</v>
      </c>
      <c r="AC26" s="450"/>
      <c r="AD26" s="226"/>
      <c r="AE26" s="216" t="str">
        <f t="shared" si="1"/>
        <v>OK</v>
      </c>
      <c r="AF26" s="216" t="str">
        <f t="shared" si="2"/>
        <v>OK</v>
      </c>
      <c r="AG26" s="216" t="str">
        <f t="shared" si="3"/>
        <v>OK</v>
      </c>
      <c r="AH26" s="216" t="str">
        <f t="shared" si="4"/>
        <v>OK</v>
      </c>
      <c r="AI26" s="216" t="str">
        <f t="shared" si="5"/>
        <v>OK</v>
      </c>
      <c r="AJ26" s="216" t="str">
        <f t="shared" si="6"/>
        <v>OK</v>
      </c>
      <c r="AK26" s="216" t="str">
        <f t="shared" si="7"/>
        <v>OK</v>
      </c>
      <c r="AL26" s="250" t="b">
        <f>AA26&gt;=W26*0.35</f>
        <v>0</v>
      </c>
    </row>
    <row r="27" spans="1:39" ht="25.15" customHeight="1" thickTop="1" thickBot="1" x14ac:dyDescent="0.25">
      <c r="A27" s="358">
        <v>14</v>
      </c>
      <c r="B27" s="231" t="s">
        <v>249</v>
      </c>
      <c r="C27" s="73" t="s">
        <v>225</v>
      </c>
      <c r="D27" s="225"/>
      <c r="E27" s="225"/>
      <c r="F27" s="230">
        <f t="shared" si="14"/>
        <v>0</v>
      </c>
      <c r="G27" s="225"/>
      <c r="H27" s="225"/>
      <c r="I27" s="225"/>
      <c r="J27" s="225"/>
      <c r="K27" s="225"/>
      <c r="L27" s="225"/>
      <c r="M27" s="225"/>
      <c r="N27" s="225"/>
      <c r="O27" s="385">
        <f t="shared" si="11"/>
        <v>0</v>
      </c>
      <c r="P27" s="225"/>
      <c r="Q27" s="225"/>
      <c r="R27" s="225"/>
      <c r="S27" s="385">
        <f t="shared" si="15"/>
        <v>0</v>
      </c>
      <c r="T27" s="225"/>
      <c r="U27" s="385">
        <f t="shared" si="16"/>
        <v>0</v>
      </c>
      <c r="V27" s="225"/>
      <c r="W27" s="385">
        <f t="shared" si="9"/>
        <v>0</v>
      </c>
      <c r="X27" s="225"/>
      <c r="Y27" s="225"/>
      <c r="Z27" s="225"/>
      <c r="AA27" s="225"/>
      <c r="AB27" s="73" t="s">
        <v>225</v>
      </c>
      <c r="AC27" s="450"/>
      <c r="AD27" s="226"/>
      <c r="AE27" s="216" t="str">
        <f t="shared" si="1"/>
        <v>OK</v>
      </c>
      <c r="AF27" s="216" t="str">
        <f t="shared" si="2"/>
        <v>OK</v>
      </c>
      <c r="AG27" s="216" t="str">
        <f t="shared" si="3"/>
        <v>OK</v>
      </c>
      <c r="AH27" s="216" t="str">
        <f t="shared" si="4"/>
        <v>OK</v>
      </c>
      <c r="AI27" s="216" t="str">
        <f t="shared" si="5"/>
        <v>OK</v>
      </c>
      <c r="AJ27" s="216" t="str">
        <f t="shared" si="6"/>
        <v>OK</v>
      </c>
      <c r="AK27" s="216" t="str">
        <f t="shared" si="7"/>
        <v>OK</v>
      </c>
      <c r="AL27" s="250" t="b">
        <f>AA27&gt;=W27*0.6</f>
        <v>1</v>
      </c>
    </row>
    <row r="28" spans="1:39" ht="20.65" customHeight="1" thickTop="1" thickBot="1" x14ac:dyDescent="0.25">
      <c r="A28" s="358">
        <v>15</v>
      </c>
      <c r="B28" s="231" t="s">
        <v>250</v>
      </c>
      <c r="C28" s="73" t="s">
        <v>225</v>
      </c>
      <c r="D28" s="225">
        <v>0</v>
      </c>
      <c r="E28" s="225"/>
      <c r="F28" s="230">
        <f t="shared" si="14"/>
        <v>0</v>
      </c>
      <c r="G28" s="225"/>
      <c r="H28" s="225">
        <v>0</v>
      </c>
      <c r="I28" s="225"/>
      <c r="J28" s="225"/>
      <c r="K28" s="225"/>
      <c r="L28" s="225"/>
      <c r="M28" s="225"/>
      <c r="N28" s="225"/>
      <c r="O28" s="385">
        <f t="shared" si="11"/>
        <v>0</v>
      </c>
      <c r="P28" s="225"/>
      <c r="Q28" s="225"/>
      <c r="R28" s="225"/>
      <c r="S28" s="385">
        <f t="shared" si="15"/>
        <v>0</v>
      </c>
      <c r="T28" s="225"/>
      <c r="U28" s="385">
        <f t="shared" si="16"/>
        <v>0</v>
      </c>
      <c r="V28" s="225"/>
      <c r="W28" s="385">
        <f t="shared" si="9"/>
        <v>0</v>
      </c>
      <c r="X28" s="225"/>
      <c r="Y28" s="225"/>
      <c r="Z28" s="225"/>
      <c r="AA28" s="225"/>
      <c r="AB28" s="73" t="s">
        <v>225</v>
      </c>
      <c r="AC28" s="450"/>
      <c r="AD28" s="226"/>
      <c r="AE28" s="216" t="str">
        <f t="shared" si="1"/>
        <v>OK</v>
      </c>
      <c r="AF28" s="216" t="str">
        <f t="shared" si="2"/>
        <v>OK</v>
      </c>
      <c r="AG28" s="216" t="str">
        <f t="shared" si="3"/>
        <v>OK</v>
      </c>
      <c r="AH28" s="216" t="str">
        <f t="shared" si="4"/>
        <v>OK</v>
      </c>
      <c r="AI28" s="216" t="str">
        <f t="shared" si="5"/>
        <v>OK</v>
      </c>
      <c r="AJ28" s="216" t="str">
        <f t="shared" si="6"/>
        <v>OK</v>
      </c>
      <c r="AK28" s="216" t="str">
        <f t="shared" si="7"/>
        <v>OK</v>
      </c>
      <c r="AL28" s="250" t="b">
        <f t="shared" ref="AL28:AL29" si="18">AA28&gt;=W28*0.6</f>
        <v>1</v>
      </c>
    </row>
    <row r="29" spans="1:39" ht="20.65" customHeight="1" thickTop="1" thickBot="1" x14ac:dyDescent="0.25">
      <c r="A29" s="358">
        <v>16</v>
      </c>
      <c r="B29" s="231" t="s">
        <v>330</v>
      </c>
      <c r="C29" s="73" t="s">
        <v>225</v>
      </c>
      <c r="D29" s="225"/>
      <c r="E29" s="225"/>
      <c r="F29" s="230">
        <f t="shared" si="14"/>
        <v>0</v>
      </c>
      <c r="G29" s="225"/>
      <c r="H29" s="225"/>
      <c r="I29" s="225"/>
      <c r="J29" s="225"/>
      <c r="K29" s="225"/>
      <c r="L29" s="225"/>
      <c r="M29" s="225"/>
      <c r="N29" s="225"/>
      <c r="O29" s="385">
        <f t="shared" si="11"/>
        <v>0</v>
      </c>
      <c r="P29" s="225"/>
      <c r="Q29" s="225"/>
      <c r="R29" s="225"/>
      <c r="S29" s="385">
        <f t="shared" si="15"/>
        <v>0</v>
      </c>
      <c r="T29" s="225"/>
      <c r="U29" s="385">
        <f t="shared" si="16"/>
        <v>0</v>
      </c>
      <c r="V29" s="225"/>
      <c r="W29" s="385">
        <f t="shared" si="9"/>
        <v>0</v>
      </c>
      <c r="X29" s="225"/>
      <c r="Y29" s="225"/>
      <c r="Z29" s="225"/>
      <c r="AA29" s="225"/>
      <c r="AB29" s="73" t="s">
        <v>225</v>
      </c>
      <c r="AC29" s="450"/>
      <c r="AD29" s="226"/>
      <c r="AE29" s="216" t="str">
        <f t="shared" si="1"/>
        <v>OK</v>
      </c>
      <c r="AF29" s="216" t="str">
        <f t="shared" si="2"/>
        <v>OK</v>
      </c>
      <c r="AG29" s="216" t="str">
        <f t="shared" si="3"/>
        <v>OK</v>
      </c>
      <c r="AH29" s="216" t="str">
        <f t="shared" si="4"/>
        <v>OK</v>
      </c>
      <c r="AI29" s="216" t="str">
        <f t="shared" si="5"/>
        <v>OK</v>
      </c>
      <c r="AJ29" s="216" t="str">
        <f t="shared" si="6"/>
        <v>OK</v>
      </c>
      <c r="AK29" s="216" t="str">
        <f t="shared" si="7"/>
        <v>OK</v>
      </c>
      <c r="AL29" s="250" t="b">
        <f t="shared" si="18"/>
        <v>1</v>
      </c>
    </row>
    <row r="30" spans="1:39" ht="25.15" customHeight="1" thickTop="1" thickBot="1" x14ac:dyDescent="0.25">
      <c r="A30" s="386"/>
      <c r="B30" s="387" t="s">
        <v>251</v>
      </c>
      <c r="C30" s="167" t="s">
        <v>225</v>
      </c>
      <c r="D30" s="178">
        <v>50000</v>
      </c>
      <c r="E30" s="178"/>
      <c r="F30" s="388">
        <f t="shared" si="14"/>
        <v>50000</v>
      </c>
      <c r="G30" s="178"/>
      <c r="H30" s="178">
        <v>0</v>
      </c>
      <c r="I30" s="178"/>
      <c r="J30" s="178"/>
      <c r="K30" s="178"/>
      <c r="L30" s="178"/>
      <c r="M30" s="178"/>
      <c r="N30" s="178"/>
      <c r="O30" s="178"/>
      <c r="P30" s="178"/>
      <c r="Q30" s="178"/>
      <c r="R30" s="178"/>
      <c r="S30" s="178"/>
      <c r="T30" s="178"/>
      <c r="U30" s="178"/>
      <c r="V30" s="178"/>
      <c r="W30" s="178"/>
      <c r="X30" s="178"/>
      <c r="Y30" s="178"/>
      <c r="Z30" s="178"/>
      <c r="AA30" s="178"/>
      <c r="AB30" s="167" t="s">
        <v>225</v>
      </c>
      <c r="AC30" s="450"/>
      <c r="AD30" s="226"/>
      <c r="AE30" s="226"/>
      <c r="AF30" s="226"/>
      <c r="AG30" s="226"/>
      <c r="AH30" s="226"/>
      <c r="AI30" s="226"/>
      <c r="AJ30" s="226"/>
      <c r="AK30" s="226"/>
      <c r="AM30" s="226"/>
    </row>
    <row r="31" spans="1:39" ht="25.15" customHeight="1" thickTop="1" thickBot="1" x14ac:dyDescent="0.25">
      <c r="A31" s="358">
        <v>17</v>
      </c>
      <c r="B31" s="231" t="s">
        <v>252</v>
      </c>
      <c r="C31" s="73" t="s">
        <v>225</v>
      </c>
      <c r="D31" s="225">
        <v>0</v>
      </c>
      <c r="E31" s="225"/>
      <c r="F31" s="229">
        <f t="shared" si="14"/>
        <v>0</v>
      </c>
      <c r="G31" s="225"/>
      <c r="H31" s="225">
        <v>0</v>
      </c>
      <c r="I31" s="225"/>
      <c r="J31" s="225"/>
      <c r="K31" s="225"/>
      <c r="L31" s="225"/>
      <c r="M31" s="225"/>
      <c r="N31" s="225"/>
      <c r="O31" s="385">
        <f t="shared" si="11"/>
        <v>0</v>
      </c>
      <c r="P31" s="225"/>
      <c r="Q31" s="225"/>
      <c r="R31" s="225"/>
      <c r="S31" s="385">
        <f t="shared" si="15"/>
        <v>0</v>
      </c>
      <c r="T31" s="225"/>
      <c r="U31" s="385">
        <f t="shared" si="16"/>
        <v>0</v>
      </c>
      <c r="V31" s="225"/>
      <c r="W31" s="385">
        <f t="shared" si="9"/>
        <v>0</v>
      </c>
      <c r="X31" s="225"/>
      <c r="Y31" s="225"/>
      <c r="Z31" s="225"/>
      <c r="AA31" s="225"/>
      <c r="AB31" s="73" t="s">
        <v>225</v>
      </c>
      <c r="AC31" s="450"/>
      <c r="AD31" s="226"/>
      <c r="AE31" s="216" t="str">
        <f t="shared" ref="AE31:AE40" si="19">IF(D31&gt;=0,"OK","ERROR")</f>
        <v>OK</v>
      </c>
      <c r="AF31" s="216" t="str">
        <f t="shared" ref="AF31:AF40" si="20">IF(E31&lt;=0,"OK","ERROR")</f>
        <v>OK</v>
      </c>
      <c r="AG31" s="216" t="str">
        <f t="shared" ref="AG31:AG40" si="21">IF(MIN(F31:O31)&gt;=0,"OK","ERROR")</f>
        <v>OK</v>
      </c>
      <c r="AH31" s="216" t="str">
        <f t="shared" ref="AH31:AH40" si="22">IF(MAX(P31:S31)&lt;=0,"OK","ERROR")</f>
        <v>OK</v>
      </c>
      <c r="AI31" s="216" t="str">
        <f t="shared" ref="AI31:AI40" si="23">IF(MIN(T31:U31)&gt;=0,"OK","ERROR")</f>
        <v>OK</v>
      </c>
      <c r="AJ31" s="216" t="str">
        <f t="shared" ref="AJ31:AJ40" si="24">IF(V31&lt;=0,"OK","ERROR")</f>
        <v>OK</v>
      </c>
      <c r="AK31" s="216" t="str">
        <f t="shared" ref="AK31:AK40" si="25">IF(MIN(W31:AA31)&gt;=0,"OK","ERROR")</f>
        <v>OK</v>
      </c>
      <c r="AL31" s="250" t="b">
        <f>AA31&gt;=W31*0.75</f>
        <v>1</v>
      </c>
    </row>
    <row r="32" spans="1:39" ht="24.4" customHeight="1" thickTop="1" thickBot="1" x14ac:dyDescent="0.25">
      <c r="A32" s="358">
        <v>18</v>
      </c>
      <c r="B32" s="231" t="s">
        <v>253</v>
      </c>
      <c r="C32" s="73" t="s">
        <v>225</v>
      </c>
      <c r="D32" s="225">
        <v>140000</v>
      </c>
      <c r="E32" s="225"/>
      <c r="F32" s="229">
        <f t="shared" si="14"/>
        <v>140000</v>
      </c>
      <c r="G32" s="225"/>
      <c r="H32" s="225">
        <v>40000</v>
      </c>
      <c r="I32" s="225"/>
      <c r="J32" s="225"/>
      <c r="K32" s="225"/>
      <c r="L32" s="225"/>
      <c r="M32" s="225"/>
      <c r="N32" s="225"/>
      <c r="O32" s="385">
        <f t="shared" si="11"/>
        <v>100000</v>
      </c>
      <c r="P32" s="225"/>
      <c r="Q32" s="225"/>
      <c r="R32" s="225"/>
      <c r="S32" s="385">
        <f t="shared" si="15"/>
        <v>0</v>
      </c>
      <c r="T32" s="225"/>
      <c r="U32" s="385">
        <f t="shared" si="16"/>
        <v>100000</v>
      </c>
      <c r="V32" s="225"/>
      <c r="W32" s="385">
        <f t="shared" si="9"/>
        <v>100000</v>
      </c>
      <c r="X32" s="225"/>
      <c r="Y32" s="225"/>
      <c r="Z32" s="225"/>
      <c r="AA32" s="225"/>
      <c r="AB32" s="73" t="s">
        <v>225</v>
      </c>
      <c r="AC32" s="450"/>
      <c r="AD32" s="226"/>
      <c r="AE32" s="216" t="str">
        <f t="shared" si="19"/>
        <v>OK</v>
      </c>
      <c r="AF32" s="216" t="str">
        <f t="shared" si="20"/>
        <v>OK</v>
      </c>
      <c r="AG32" s="216" t="str">
        <f t="shared" si="21"/>
        <v>OK</v>
      </c>
      <c r="AH32" s="216" t="str">
        <f t="shared" si="22"/>
        <v>OK</v>
      </c>
      <c r="AI32" s="216" t="str">
        <f t="shared" si="23"/>
        <v>OK</v>
      </c>
      <c r="AJ32" s="216" t="str">
        <f t="shared" si="24"/>
        <v>OK</v>
      </c>
      <c r="AK32" s="216" t="str">
        <f t="shared" si="25"/>
        <v>OK</v>
      </c>
      <c r="AL32" s="250" t="b">
        <f>AA32&gt;=W32*0.85</f>
        <v>0</v>
      </c>
    </row>
    <row r="33" spans="1:38" ht="24.4" customHeight="1" thickTop="1" thickBot="1" x14ac:dyDescent="0.25">
      <c r="A33" s="358">
        <v>19</v>
      </c>
      <c r="B33" s="234" t="s">
        <v>254</v>
      </c>
      <c r="C33" s="73" t="s">
        <v>225</v>
      </c>
      <c r="D33" s="225">
        <v>0</v>
      </c>
      <c r="E33" s="225"/>
      <c r="F33" s="229">
        <f>D33+E33</f>
        <v>0</v>
      </c>
      <c r="G33" s="225"/>
      <c r="H33" s="225"/>
      <c r="I33" s="225"/>
      <c r="J33" s="225"/>
      <c r="K33" s="225"/>
      <c r="L33" s="225"/>
      <c r="M33" s="225"/>
      <c r="N33" s="225"/>
      <c r="O33" s="385">
        <f t="shared" si="11"/>
        <v>0</v>
      </c>
      <c r="P33" s="225"/>
      <c r="Q33" s="225"/>
      <c r="R33" s="225"/>
      <c r="S33" s="385">
        <f t="shared" si="15"/>
        <v>0</v>
      </c>
      <c r="T33" s="225"/>
      <c r="U33" s="385">
        <f t="shared" si="16"/>
        <v>0</v>
      </c>
      <c r="V33" s="225"/>
      <c r="W33" s="385">
        <f t="shared" si="9"/>
        <v>0</v>
      </c>
      <c r="X33" s="225"/>
      <c r="Y33" s="225"/>
      <c r="Z33" s="225"/>
      <c r="AA33" s="225"/>
      <c r="AB33" s="73" t="s">
        <v>225</v>
      </c>
      <c r="AC33" s="450"/>
      <c r="AD33" s="226"/>
      <c r="AE33" s="216" t="str">
        <f t="shared" si="19"/>
        <v>OK</v>
      </c>
      <c r="AF33" s="216" t="str">
        <f t="shared" si="20"/>
        <v>OK</v>
      </c>
      <c r="AG33" s="216" t="str">
        <f t="shared" si="21"/>
        <v>OK</v>
      </c>
      <c r="AH33" s="216" t="str">
        <f t="shared" si="22"/>
        <v>OK</v>
      </c>
      <c r="AI33" s="216" t="str">
        <f t="shared" si="23"/>
        <v>OK</v>
      </c>
      <c r="AJ33" s="216" t="str">
        <f t="shared" si="24"/>
        <v>OK</v>
      </c>
      <c r="AK33" s="216" t="str">
        <f t="shared" si="25"/>
        <v>OK</v>
      </c>
      <c r="AL33" s="250" t="b">
        <f>AA33&gt;=W33*1.1</f>
        <v>1</v>
      </c>
    </row>
    <row r="34" spans="1:38" ht="63.75" customHeight="1" thickTop="1" thickBot="1" x14ac:dyDescent="0.25">
      <c r="A34" s="358">
        <v>20</v>
      </c>
      <c r="B34" s="242" t="s">
        <v>255</v>
      </c>
      <c r="C34" s="73" t="s">
        <v>225</v>
      </c>
      <c r="D34" s="225"/>
      <c r="E34" s="225"/>
      <c r="F34" s="229">
        <f>D34+E34</f>
        <v>0</v>
      </c>
      <c r="G34" s="225"/>
      <c r="H34" s="225"/>
      <c r="I34" s="225"/>
      <c r="J34" s="225"/>
      <c r="K34" s="225"/>
      <c r="L34" s="225"/>
      <c r="M34" s="225"/>
      <c r="N34" s="225"/>
      <c r="O34" s="385">
        <f t="shared" si="11"/>
        <v>0</v>
      </c>
      <c r="P34" s="225"/>
      <c r="Q34" s="225"/>
      <c r="R34" s="225"/>
      <c r="S34" s="385">
        <f t="shared" si="15"/>
        <v>0</v>
      </c>
      <c r="T34" s="225"/>
      <c r="U34" s="385">
        <f t="shared" si="16"/>
        <v>0</v>
      </c>
      <c r="V34" s="225"/>
      <c r="W34" s="385">
        <f>U34+V34</f>
        <v>0</v>
      </c>
      <c r="X34" s="225"/>
      <c r="Y34" s="225"/>
      <c r="Z34" s="225"/>
      <c r="AA34" s="225"/>
      <c r="AB34" s="73" t="s">
        <v>225</v>
      </c>
      <c r="AC34" s="450"/>
      <c r="AD34" s="226"/>
      <c r="AE34" s="216" t="str">
        <f t="shared" si="19"/>
        <v>OK</v>
      </c>
      <c r="AF34" s="216" t="str">
        <f t="shared" si="20"/>
        <v>OK</v>
      </c>
      <c r="AG34" s="216" t="str">
        <f t="shared" si="21"/>
        <v>OK</v>
      </c>
      <c r="AH34" s="216" t="str">
        <f t="shared" si="22"/>
        <v>OK</v>
      </c>
      <c r="AI34" s="216" t="str">
        <f t="shared" si="23"/>
        <v>OK</v>
      </c>
      <c r="AJ34" s="216" t="str">
        <f t="shared" si="24"/>
        <v>OK</v>
      </c>
      <c r="AK34" s="216" t="str">
        <f t="shared" si="25"/>
        <v>OK</v>
      </c>
      <c r="AL34" s="444"/>
    </row>
    <row r="35" spans="1:38" ht="45.75" customHeight="1" thickTop="1" thickBot="1" x14ac:dyDescent="0.25">
      <c r="A35" s="358">
        <v>21</v>
      </c>
      <c r="B35" s="243" t="s">
        <v>256</v>
      </c>
      <c r="C35" s="73"/>
      <c r="D35" s="230">
        <f>D36+D37</f>
        <v>0</v>
      </c>
      <c r="E35" s="230">
        <f t="shared" ref="E35:AA35" si="26">E36+E37</f>
        <v>0</v>
      </c>
      <c r="F35" s="230">
        <f t="shared" si="26"/>
        <v>0</v>
      </c>
      <c r="G35" s="230">
        <f t="shared" si="26"/>
        <v>0</v>
      </c>
      <c r="H35" s="230">
        <f t="shared" si="26"/>
        <v>0</v>
      </c>
      <c r="I35" s="230">
        <f t="shared" si="26"/>
        <v>0</v>
      </c>
      <c r="J35" s="230">
        <f t="shared" si="26"/>
        <v>0</v>
      </c>
      <c r="K35" s="230">
        <f t="shared" si="26"/>
        <v>0</v>
      </c>
      <c r="L35" s="230">
        <f t="shared" si="26"/>
        <v>0</v>
      </c>
      <c r="M35" s="230">
        <f t="shared" si="26"/>
        <v>0</v>
      </c>
      <c r="N35" s="230">
        <f t="shared" si="26"/>
        <v>0</v>
      </c>
      <c r="O35" s="230">
        <f>O36+O37</f>
        <v>0</v>
      </c>
      <c r="P35" s="230">
        <f t="shared" si="26"/>
        <v>0</v>
      </c>
      <c r="Q35" s="230">
        <f t="shared" si="26"/>
        <v>0</v>
      </c>
      <c r="R35" s="230">
        <f t="shared" si="26"/>
        <v>0</v>
      </c>
      <c r="S35" s="385">
        <f t="shared" si="15"/>
        <v>0</v>
      </c>
      <c r="T35" s="230">
        <f t="shared" si="26"/>
        <v>0</v>
      </c>
      <c r="U35" s="230">
        <f>U36+U37</f>
        <v>0</v>
      </c>
      <c r="V35" s="230">
        <f t="shared" si="26"/>
        <v>0</v>
      </c>
      <c r="W35" s="230">
        <f t="shared" si="26"/>
        <v>0</v>
      </c>
      <c r="X35" s="230">
        <f t="shared" si="26"/>
        <v>0</v>
      </c>
      <c r="Y35" s="230">
        <f t="shared" si="26"/>
        <v>0</v>
      </c>
      <c r="Z35" s="230">
        <f t="shared" si="26"/>
        <v>0</v>
      </c>
      <c r="AA35" s="230">
        <f t="shared" si="26"/>
        <v>0</v>
      </c>
      <c r="AB35" s="73"/>
      <c r="AC35" s="450"/>
      <c r="AD35" s="226"/>
      <c r="AE35" s="216" t="str">
        <f t="shared" si="19"/>
        <v>OK</v>
      </c>
      <c r="AF35" s="216" t="str">
        <f t="shared" si="20"/>
        <v>OK</v>
      </c>
      <c r="AG35" s="216" t="str">
        <f t="shared" si="21"/>
        <v>OK</v>
      </c>
      <c r="AH35" s="216" t="str">
        <f t="shared" si="22"/>
        <v>OK</v>
      </c>
      <c r="AI35" s="216" t="str">
        <f t="shared" si="23"/>
        <v>OK</v>
      </c>
      <c r="AJ35" s="216" t="str">
        <f t="shared" si="24"/>
        <v>OK</v>
      </c>
      <c r="AK35" s="216" t="str">
        <f t="shared" si="25"/>
        <v>OK</v>
      </c>
      <c r="AL35" s="444"/>
    </row>
    <row r="36" spans="1:38" ht="24.4" customHeight="1" thickTop="1" thickBot="1" x14ac:dyDescent="0.25">
      <c r="A36" s="358">
        <v>22</v>
      </c>
      <c r="B36" s="234" t="s">
        <v>257</v>
      </c>
      <c r="C36" s="73" t="s">
        <v>225</v>
      </c>
      <c r="D36" s="225"/>
      <c r="E36" s="225"/>
      <c r="F36" s="229">
        <f>D36+E36</f>
        <v>0</v>
      </c>
      <c r="G36" s="225"/>
      <c r="H36" s="225"/>
      <c r="I36" s="225"/>
      <c r="J36" s="225"/>
      <c r="K36" s="225"/>
      <c r="L36" s="225"/>
      <c r="M36" s="225"/>
      <c r="N36" s="225"/>
      <c r="O36" s="385">
        <f t="shared" si="11"/>
        <v>0</v>
      </c>
      <c r="P36" s="225"/>
      <c r="Q36" s="225"/>
      <c r="R36" s="225"/>
      <c r="S36" s="385">
        <f t="shared" si="15"/>
        <v>0</v>
      </c>
      <c r="T36" s="225"/>
      <c r="U36" s="385">
        <f t="shared" si="16"/>
        <v>0</v>
      </c>
      <c r="V36" s="225"/>
      <c r="W36" s="385">
        <f>U36+V36</f>
        <v>0</v>
      </c>
      <c r="X36" s="225"/>
      <c r="Y36" s="225"/>
      <c r="Z36" s="225"/>
      <c r="AA36" s="225"/>
      <c r="AB36" s="73" t="s">
        <v>225</v>
      </c>
      <c r="AC36" s="450"/>
      <c r="AD36" s="226"/>
      <c r="AE36" s="216" t="str">
        <f t="shared" si="19"/>
        <v>OK</v>
      </c>
      <c r="AF36" s="216" t="str">
        <f t="shared" si="20"/>
        <v>OK</v>
      </c>
      <c r="AG36" s="216" t="str">
        <f t="shared" si="21"/>
        <v>OK</v>
      </c>
      <c r="AH36" s="216" t="str">
        <f t="shared" si="22"/>
        <v>OK</v>
      </c>
      <c r="AI36" s="216" t="str">
        <f t="shared" si="23"/>
        <v>OK</v>
      </c>
      <c r="AJ36" s="216" t="str">
        <f t="shared" si="24"/>
        <v>OK</v>
      </c>
      <c r="AK36" s="216" t="str">
        <f t="shared" si="25"/>
        <v>OK</v>
      </c>
      <c r="AL36" s="250" t="b">
        <f>AA36=W36*1.5</f>
        <v>1</v>
      </c>
    </row>
    <row r="37" spans="1:38" ht="24.4" customHeight="1" thickTop="1" thickBot="1" x14ac:dyDescent="0.25">
      <c r="A37" s="358">
        <v>23</v>
      </c>
      <c r="B37" s="234">
        <v>1.5</v>
      </c>
      <c r="C37" s="73" t="s">
        <v>225</v>
      </c>
      <c r="D37" s="225"/>
      <c r="E37" s="225"/>
      <c r="F37" s="229">
        <f>D37+E37</f>
        <v>0</v>
      </c>
      <c r="G37" s="225"/>
      <c r="H37" s="225"/>
      <c r="I37" s="225"/>
      <c r="J37" s="225"/>
      <c r="K37" s="225"/>
      <c r="L37" s="225"/>
      <c r="M37" s="225"/>
      <c r="N37" s="225"/>
      <c r="O37" s="385">
        <f t="shared" si="11"/>
        <v>0</v>
      </c>
      <c r="P37" s="225"/>
      <c r="Q37" s="225"/>
      <c r="R37" s="225"/>
      <c r="S37" s="385">
        <f t="shared" si="15"/>
        <v>0</v>
      </c>
      <c r="T37" s="225"/>
      <c r="U37" s="385">
        <f t="shared" si="16"/>
        <v>0</v>
      </c>
      <c r="V37" s="225"/>
      <c r="W37" s="385">
        <f>U37+V37</f>
        <v>0</v>
      </c>
      <c r="X37" s="225"/>
      <c r="Y37" s="225"/>
      <c r="Z37" s="225"/>
      <c r="AA37" s="225"/>
      <c r="AB37" s="73" t="s">
        <v>225</v>
      </c>
      <c r="AC37" s="450"/>
      <c r="AD37" s="226"/>
      <c r="AE37" s="216" t="str">
        <f t="shared" si="19"/>
        <v>OK</v>
      </c>
      <c r="AF37" s="216" t="str">
        <f t="shared" si="20"/>
        <v>OK</v>
      </c>
      <c r="AG37" s="216" t="str">
        <f t="shared" si="21"/>
        <v>OK</v>
      </c>
      <c r="AH37" s="216" t="str">
        <f t="shared" si="22"/>
        <v>OK</v>
      </c>
      <c r="AI37" s="216" t="str">
        <f t="shared" si="23"/>
        <v>OK</v>
      </c>
      <c r="AJ37" s="216" t="str">
        <f t="shared" si="24"/>
        <v>OK</v>
      </c>
      <c r="AK37" s="216" t="str">
        <f t="shared" si="25"/>
        <v>OK</v>
      </c>
      <c r="AL37" s="250" t="b">
        <f>AA37=W37</f>
        <v>1</v>
      </c>
    </row>
    <row r="38" spans="1:38" ht="39" customHeight="1" thickTop="1" thickBot="1" x14ac:dyDescent="0.25">
      <c r="A38" s="358">
        <v>24</v>
      </c>
      <c r="B38" s="237" t="s">
        <v>242</v>
      </c>
      <c r="C38" s="73"/>
      <c r="D38" s="230">
        <f>D39+D40</f>
        <v>0</v>
      </c>
      <c r="E38" s="230">
        <f t="shared" ref="E38:AA38" si="27">E39+E40</f>
        <v>0</v>
      </c>
      <c r="F38" s="230">
        <f>F39+F40</f>
        <v>0</v>
      </c>
      <c r="G38" s="230">
        <f t="shared" si="27"/>
        <v>0</v>
      </c>
      <c r="H38" s="230">
        <f t="shared" si="27"/>
        <v>0</v>
      </c>
      <c r="I38" s="230">
        <f t="shared" si="27"/>
        <v>0</v>
      </c>
      <c r="J38" s="230">
        <f t="shared" si="27"/>
        <v>0</v>
      </c>
      <c r="K38" s="230">
        <f t="shared" si="27"/>
        <v>0</v>
      </c>
      <c r="L38" s="230">
        <f t="shared" si="27"/>
        <v>0</v>
      </c>
      <c r="M38" s="230">
        <f t="shared" si="27"/>
        <v>0</v>
      </c>
      <c r="N38" s="230">
        <f t="shared" si="27"/>
        <v>0</v>
      </c>
      <c r="O38" s="230">
        <f t="shared" si="27"/>
        <v>0</v>
      </c>
      <c r="P38" s="230">
        <f t="shared" si="27"/>
        <v>0</v>
      </c>
      <c r="Q38" s="230">
        <f t="shared" si="27"/>
        <v>0</v>
      </c>
      <c r="R38" s="230">
        <f t="shared" si="27"/>
        <v>0</v>
      </c>
      <c r="S38" s="230">
        <f t="shared" si="27"/>
        <v>0</v>
      </c>
      <c r="T38" s="230">
        <f t="shared" si="27"/>
        <v>0</v>
      </c>
      <c r="U38" s="230">
        <f t="shared" si="27"/>
        <v>0</v>
      </c>
      <c r="V38" s="230">
        <f t="shared" si="27"/>
        <v>0</v>
      </c>
      <c r="W38" s="230">
        <f t="shared" si="27"/>
        <v>0</v>
      </c>
      <c r="X38" s="230">
        <f t="shared" si="27"/>
        <v>0</v>
      </c>
      <c r="Y38" s="230">
        <f t="shared" si="27"/>
        <v>0</v>
      </c>
      <c r="Z38" s="230">
        <f t="shared" si="27"/>
        <v>0</v>
      </c>
      <c r="AA38" s="230">
        <f t="shared" si="27"/>
        <v>0</v>
      </c>
      <c r="AB38" s="73"/>
      <c r="AC38" s="450"/>
      <c r="AD38" s="226"/>
      <c r="AE38" s="216" t="str">
        <f t="shared" si="19"/>
        <v>OK</v>
      </c>
      <c r="AF38" s="216" t="str">
        <f t="shared" si="20"/>
        <v>OK</v>
      </c>
      <c r="AG38" s="216" t="str">
        <f t="shared" si="21"/>
        <v>OK</v>
      </c>
      <c r="AH38" s="216" t="str">
        <f t="shared" si="22"/>
        <v>OK</v>
      </c>
      <c r="AI38" s="216" t="str">
        <f t="shared" si="23"/>
        <v>OK</v>
      </c>
      <c r="AJ38" s="216" t="str">
        <f t="shared" si="24"/>
        <v>OK</v>
      </c>
      <c r="AK38" s="216" t="str">
        <f t="shared" si="25"/>
        <v>OK</v>
      </c>
      <c r="AL38" s="444"/>
    </row>
    <row r="39" spans="1:38" ht="24.4" customHeight="1" thickTop="1" x14ac:dyDescent="0.2">
      <c r="A39" s="358">
        <v>25</v>
      </c>
      <c r="B39" s="234">
        <v>1</v>
      </c>
      <c r="C39" s="73" t="s">
        <v>225</v>
      </c>
      <c r="D39" s="433"/>
      <c r="E39" s="433"/>
      <c r="F39" s="433"/>
      <c r="G39" s="433"/>
      <c r="H39" s="433"/>
      <c r="I39" s="433"/>
      <c r="J39" s="433"/>
      <c r="K39" s="433"/>
      <c r="L39" s="433"/>
      <c r="M39" s="463"/>
      <c r="N39" s="463"/>
      <c r="O39" s="463"/>
      <c r="P39" s="463"/>
      <c r="Q39" s="463"/>
      <c r="R39" s="463"/>
      <c r="S39" s="463"/>
      <c r="T39" s="463"/>
      <c r="U39" s="463"/>
      <c r="V39" s="463"/>
      <c r="W39" s="463"/>
      <c r="X39" s="463"/>
      <c r="Y39" s="463"/>
      <c r="Z39" s="463"/>
      <c r="AA39" s="463"/>
      <c r="AB39" s="73" t="s">
        <v>225</v>
      </c>
      <c r="AC39" s="450"/>
      <c r="AD39" s="226"/>
      <c r="AE39" s="216" t="str">
        <f t="shared" si="19"/>
        <v>OK</v>
      </c>
      <c r="AF39" s="216" t="str">
        <f t="shared" si="20"/>
        <v>OK</v>
      </c>
      <c r="AG39" s="216" t="str">
        <f t="shared" si="21"/>
        <v>OK</v>
      </c>
      <c r="AH39" s="216" t="str">
        <f t="shared" si="22"/>
        <v>OK</v>
      </c>
      <c r="AI39" s="216" t="str">
        <f t="shared" si="23"/>
        <v>OK</v>
      </c>
      <c r="AJ39" s="216" t="str">
        <f t="shared" si="24"/>
        <v>OK</v>
      </c>
      <c r="AK39" s="216" t="str">
        <f t="shared" si="25"/>
        <v>OK</v>
      </c>
      <c r="AL39" s="250" t="b">
        <f>AA39=W39*1.5</f>
        <v>1</v>
      </c>
    </row>
    <row r="40" spans="1:38" ht="24.4" customHeight="1" thickBot="1" x14ac:dyDescent="0.25">
      <c r="A40" s="358">
        <v>26</v>
      </c>
      <c r="B40" s="234">
        <v>1.5</v>
      </c>
      <c r="C40" s="73" t="s">
        <v>225</v>
      </c>
      <c r="D40" s="225"/>
      <c r="E40" s="225"/>
      <c r="F40" s="229">
        <f>D40+E40</f>
        <v>0</v>
      </c>
      <c r="G40" s="225"/>
      <c r="H40" s="225"/>
      <c r="I40" s="225"/>
      <c r="J40" s="225"/>
      <c r="K40" s="225"/>
      <c r="L40" s="225"/>
      <c r="M40" s="225"/>
      <c r="N40" s="225"/>
      <c r="O40" s="462">
        <f t="shared" ref="O40" si="28">F40-H40-0.9*I40-0.8*J40-0.6*K40-0.5*L40</f>
        <v>0</v>
      </c>
      <c r="P40" s="225"/>
      <c r="Q40" s="225"/>
      <c r="R40" s="225"/>
      <c r="S40" s="462">
        <f t="shared" ref="S40" si="29">P40+Q40+R40</f>
        <v>0</v>
      </c>
      <c r="T40" s="225"/>
      <c r="U40" s="462">
        <f t="shared" ref="U40" si="30">O40+S40+T40</f>
        <v>0</v>
      </c>
      <c r="V40" s="225"/>
      <c r="W40" s="462">
        <f>U40+V40</f>
        <v>0</v>
      </c>
      <c r="X40" s="225"/>
      <c r="Y40" s="225"/>
      <c r="Z40" s="225"/>
      <c r="AA40" s="225"/>
      <c r="AB40" s="73" t="s">
        <v>225</v>
      </c>
      <c r="AC40" s="450"/>
      <c r="AD40" s="226"/>
      <c r="AE40" s="216" t="str">
        <f t="shared" si="19"/>
        <v>OK</v>
      </c>
      <c r="AF40" s="216" t="str">
        <f t="shared" si="20"/>
        <v>OK</v>
      </c>
      <c r="AG40" s="216" t="str">
        <f t="shared" si="21"/>
        <v>OK</v>
      </c>
      <c r="AH40" s="216" t="str">
        <f t="shared" si="22"/>
        <v>OK</v>
      </c>
      <c r="AI40" s="216" t="str">
        <f t="shared" si="23"/>
        <v>OK</v>
      </c>
      <c r="AJ40" s="216" t="str">
        <f t="shared" si="24"/>
        <v>OK</v>
      </c>
      <c r="AK40" s="216" t="str">
        <f t="shared" si="25"/>
        <v>OK</v>
      </c>
      <c r="AL40" s="250" t="b">
        <f>AA40=W40</f>
        <v>1</v>
      </c>
    </row>
    <row r="41" spans="1:38" ht="7.5" customHeight="1" thickTop="1" x14ac:dyDescent="0.2">
      <c r="A41" s="238"/>
      <c r="B41" s="239"/>
      <c r="C41" s="320"/>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20"/>
      <c r="AC41" s="450"/>
      <c r="AL41" s="444"/>
    </row>
    <row r="42" spans="1:38" ht="18.75" customHeight="1" x14ac:dyDescent="0.2">
      <c r="A42" s="318"/>
      <c r="B42" s="369" t="str">
        <f>"Version: "&amp;D49</f>
        <v>Version: 2.01.E0</v>
      </c>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70" t="s">
        <v>152</v>
      </c>
      <c r="AC42" s="450"/>
      <c r="AL42" s="444"/>
    </row>
    <row r="43" spans="1:38" ht="18.75" customHeight="1" x14ac:dyDescent="0.2">
      <c r="A43" s="318"/>
      <c r="B43" s="318"/>
      <c r="C43" s="318"/>
      <c r="D43" s="318"/>
      <c r="E43" s="318"/>
      <c r="AC43" s="450"/>
      <c r="AL43" s="444"/>
    </row>
    <row r="44" spans="1:38" ht="18.75" customHeight="1" x14ac:dyDescent="0.2">
      <c r="AL44" s="444"/>
    </row>
    <row r="45" spans="1:38" ht="18.75" customHeight="1" x14ac:dyDescent="0.2">
      <c r="AL45" s="444"/>
    </row>
    <row r="46" spans="1:38" ht="18.75" customHeight="1" x14ac:dyDescent="0.2">
      <c r="B46" s="325"/>
      <c r="C46" s="370" t="s">
        <v>152</v>
      </c>
      <c r="D46" s="372" t="str">
        <f>AA2</f>
        <v>XXXXXX</v>
      </c>
      <c r="AL46" s="444"/>
    </row>
    <row r="47" spans="1:38" ht="18.75" customHeight="1" x14ac:dyDescent="0.2">
      <c r="B47" s="350"/>
      <c r="D47" s="373" t="str">
        <f>AA1</f>
        <v>P_CRIRB_13</v>
      </c>
      <c r="G47" s="318"/>
      <c r="N47" s="318"/>
      <c r="X47" s="318"/>
      <c r="Y47" s="318"/>
      <c r="Z47" s="318"/>
      <c r="AL47" s="444"/>
    </row>
    <row r="48" spans="1:38" ht="18.75" customHeight="1" x14ac:dyDescent="0.2">
      <c r="B48" s="350"/>
      <c r="D48" s="374" t="str">
        <f>AA3</f>
        <v>DD.MM.YYYY</v>
      </c>
      <c r="X48" s="371"/>
      <c r="Y48" s="371"/>
      <c r="Z48" s="371"/>
      <c r="AL48" s="444"/>
    </row>
    <row r="49" spans="2:38" ht="18.75" customHeight="1" x14ac:dyDescent="0.2">
      <c r="B49" s="375"/>
      <c r="D49" s="376" t="s">
        <v>243</v>
      </c>
      <c r="X49" s="371"/>
      <c r="Y49" s="371"/>
      <c r="Z49" s="371"/>
      <c r="AL49" s="444"/>
    </row>
    <row r="50" spans="2:38" ht="18.75" customHeight="1" x14ac:dyDescent="0.2">
      <c r="B50" s="350"/>
      <c r="D50" s="373" t="str">
        <f>D13</f>
        <v>col. 01</v>
      </c>
      <c r="AL50" s="444"/>
    </row>
    <row r="51" spans="2:38" ht="18.75" customHeight="1" x14ac:dyDescent="0.2">
      <c r="B51" s="377"/>
      <c r="C51" s="320"/>
      <c r="D51" s="390">
        <f>COUNTIF(D55:AA57,"ERROR")+COUNTIF(AE14:AL40,"ERROR")</f>
        <v>6</v>
      </c>
      <c r="AL51" s="444"/>
    </row>
    <row r="52" spans="2:38" ht="20.65" customHeight="1" x14ac:dyDescent="0.2">
      <c r="C52" s="379"/>
      <c r="D52" s="380"/>
    </row>
    <row r="53" spans="2:38" x14ac:dyDescent="0.2">
      <c r="C53" s="379"/>
      <c r="D53" s="381"/>
    </row>
    <row r="54" spans="2:38" x14ac:dyDescent="0.2">
      <c r="D54" s="156" t="s">
        <v>52</v>
      </c>
      <c r="E54" s="156" t="s">
        <v>104</v>
      </c>
      <c r="F54" s="156" t="s">
        <v>105</v>
      </c>
      <c r="G54" s="156" t="s">
        <v>106</v>
      </c>
      <c r="H54" s="156" t="s">
        <v>107</v>
      </c>
      <c r="I54" s="156" t="s">
        <v>108</v>
      </c>
      <c r="J54" s="156" t="s">
        <v>109</v>
      </c>
      <c r="K54" s="156" t="s">
        <v>110</v>
      </c>
      <c r="L54" s="156" t="s">
        <v>111</v>
      </c>
      <c r="M54" s="156" t="s">
        <v>112</v>
      </c>
      <c r="N54" s="156" t="s">
        <v>113</v>
      </c>
      <c r="O54" s="156" t="s">
        <v>114</v>
      </c>
      <c r="P54" s="156" t="s">
        <v>115</v>
      </c>
      <c r="Q54" s="156" t="s">
        <v>116</v>
      </c>
      <c r="R54" s="156" t="s">
        <v>117</v>
      </c>
      <c r="S54" s="156" t="s">
        <v>118</v>
      </c>
      <c r="T54" s="156" t="s">
        <v>119</v>
      </c>
      <c r="U54" s="156" t="s">
        <v>120</v>
      </c>
      <c r="V54" s="156" t="s">
        <v>121</v>
      </c>
      <c r="W54" s="156" t="s">
        <v>122</v>
      </c>
      <c r="X54" s="156" t="s">
        <v>123</v>
      </c>
      <c r="Y54" s="156" t="s">
        <v>124</v>
      </c>
      <c r="Z54" s="156" t="s">
        <v>220</v>
      </c>
      <c r="AA54" s="156" t="s">
        <v>221</v>
      </c>
      <c r="AC54" s="457"/>
    </row>
    <row r="55" spans="2:38" x14ac:dyDescent="0.2">
      <c r="B55" s="391" t="s">
        <v>331</v>
      </c>
      <c r="C55" s="318"/>
      <c r="D55" s="226" t="str">
        <f>IF(ROUND(D18+D19+D20+D21+D22,0)=ROUND(D14,0),"OK","ERROR")</f>
        <v>ERROR</v>
      </c>
      <c r="E55" s="226" t="str">
        <f t="shared" ref="E55:AA55" si="31">IF(ROUND(E18+E19+E20+E21+E22,0)=ROUND(E14,0),"OK","ERROR")</f>
        <v>OK</v>
      </c>
      <c r="F55" s="226" t="str">
        <f t="shared" si="31"/>
        <v>ERROR</v>
      </c>
      <c r="G55" s="226" t="str">
        <f t="shared" si="31"/>
        <v>OK</v>
      </c>
      <c r="H55" s="226" t="str">
        <f t="shared" si="31"/>
        <v>OK</v>
      </c>
      <c r="I55" s="226" t="str">
        <f t="shared" si="31"/>
        <v>OK</v>
      </c>
      <c r="J55" s="226" t="str">
        <f t="shared" si="31"/>
        <v>OK</v>
      </c>
      <c r="K55" s="226" t="str">
        <f t="shared" si="31"/>
        <v>OK</v>
      </c>
      <c r="L55" s="226" t="str">
        <f t="shared" si="31"/>
        <v>OK</v>
      </c>
      <c r="M55" s="226" t="str">
        <f t="shared" si="31"/>
        <v>OK</v>
      </c>
      <c r="N55" s="226" t="str">
        <f t="shared" si="31"/>
        <v>OK</v>
      </c>
      <c r="O55" s="226" t="str">
        <f t="shared" si="31"/>
        <v>ERROR</v>
      </c>
      <c r="P55" s="226" t="str">
        <f t="shared" si="31"/>
        <v>OK</v>
      </c>
      <c r="Q55" s="226" t="str">
        <f t="shared" si="31"/>
        <v>OK</v>
      </c>
      <c r="R55" s="226" t="str">
        <f t="shared" si="31"/>
        <v>OK</v>
      </c>
      <c r="S55" s="226" t="str">
        <f t="shared" si="31"/>
        <v>OK</v>
      </c>
      <c r="T55" s="226" t="str">
        <f t="shared" si="31"/>
        <v>OK</v>
      </c>
      <c r="U55" s="226" t="str">
        <f t="shared" si="31"/>
        <v>ERROR</v>
      </c>
      <c r="V55" s="226" t="str">
        <f t="shared" si="31"/>
        <v>OK</v>
      </c>
      <c r="W55" s="226" t="str">
        <f t="shared" si="31"/>
        <v>ERROR</v>
      </c>
      <c r="X55" s="226" t="str">
        <f t="shared" si="31"/>
        <v>OK</v>
      </c>
      <c r="Y55" s="226" t="str">
        <f t="shared" si="31"/>
        <v>OK</v>
      </c>
      <c r="Z55" s="226" t="str">
        <f t="shared" si="31"/>
        <v>OK</v>
      </c>
      <c r="AA55" s="226" t="str">
        <f t="shared" si="31"/>
        <v>ERROR</v>
      </c>
      <c r="AB55" s="318"/>
      <c r="AC55" s="457"/>
    </row>
    <row r="56" spans="2:38" x14ac:dyDescent="0.2">
      <c r="B56" s="392" t="s">
        <v>307</v>
      </c>
      <c r="C56" s="318"/>
      <c r="D56" s="226" t="str">
        <f>IF(ROUND(D15,0)&lt;=ROUND(D14,0),"OK","ERROR")</f>
        <v>OK</v>
      </c>
      <c r="E56" s="226" t="str">
        <f t="shared" ref="E56:AA57" si="32">IF(ROUND(E15,0)&lt;=ROUND(E14,0),"OK","ERROR")</f>
        <v>OK</v>
      </c>
      <c r="F56" s="226" t="str">
        <f t="shared" si="32"/>
        <v>OK</v>
      </c>
      <c r="G56" s="226" t="str">
        <f t="shared" si="32"/>
        <v>OK</v>
      </c>
      <c r="H56" s="226" t="str">
        <f t="shared" si="32"/>
        <v>OK</v>
      </c>
      <c r="I56" s="226" t="str">
        <f t="shared" si="32"/>
        <v>OK</v>
      </c>
      <c r="J56" s="226" t="str">
        <f t="shared" si="32"/>
        <v>OK</v>
      </c>
      <c r="K56" s="226" t="str">
        <f t="shared" si="32"/>
        <v>OK</v>
      </c>
      <c r="L56" s="226" t="str">
        <f t="shared" si="32"/>
        <v>OK</v>
      </c>
      <c r="M56" s="226" t="str">
        <f t="shared" si="32"/>
        <v>OK</v>
      </c>
      <c r="N56" s="226" t="str">
        <f t="shared" si="32"/>
        <v>OK</v>
      </c>
      <c r="O56" s="226" t="str">
        <f t="shared" si="32"/>
        <v>OK</v>
      </c>
      <c r="P56" s="226" t="str">
        <f t="shared" si="32"/>
        <v>OK</v>
      </c>
      <c r="Q56" s="226" t="str">
        <f t="shared" si="32"/>
        <v>OK</v>
      </c>
      <c r="R56" s="226" t="str">
        <f t="shared" si="32"/>
        <v>OK</v>
      </c>
      <c r="S56" s="226" t="str">
        <f t="shared" si="32"/>
        <v>OK</v>
      </c>
      <c r="T56" s="226" t="str">
        <f t="shared" si="32"/>
        <v>OK</v>
      </c>
      <c r="U56" s="226" t="str">
        <f t="shared" si="32"/>
        <v>OK</v>
      </c>
      <c r="V56" s="226" t="str">
        <f t="shared" si="32"/>
        <v>OK</v>
      </c>
      <c r="W56" s="226" t="str">
        <f t="shared" si="32"/>
        <v>OK</v>
      </c>
      <c r="X56" s="226" t="str">
        <f t="shared" si="32"/>
        <v>OK</v>
      </c>
      <c r="Y56" s="226" t="str">
        <f t="shared" si="32"/>
        <v>OK</v>
      </c>
      <c r="Z56" s="226" t="str">
        <f t="shared" si="32"/>
        <v>OK</v>
      </c>
      <c r="AA56" s="226" t="str">
        <f t="shared" si="32"/>
        <v>OK</v>
      </c>
      <c r="AB56" s="318"/>
      <c r="AC56" s="457"/>
    </row>
    <row r="57" spans="2:38" x14ac:dyDescent="0.2">
      <c r="B57" s="392" t="s">
        <v>308</v>
      </c>
      <c r="C57" s="318"/>
      <c r="D57" s="226" t="str">
        <f>IF(ROUND(D16,0)&lt;=ROUND(D15,0),"OK","ERROR")</f>
        <v>OK</v>
      </c>
      <c r="E57" s="226" t="str">
        <f t="shared" si="32"/>
        <v>OK</v>
      </c>
      <c r="F57" s="226" t="str">
        <f t="shared" si="32"/>
        <v>OK</v>
      </c>
      <c r="G57" s="226" t="str">
        <f t="shared" si="32"/>
        <v>OK</v>
      </c>
      <c r="H57" s="226" t="str">
        <f t="shared" si="32"/>
        <v>OK</v>
      </c>
      <c r="I57" s="226" t="str">
        <f t="shared" si="32"/>
        <v>OK</v>
      </c>
      <c r="J57" s="226" t="str">
        <f t="shared" si="32"/>
        <v>OK</v>
      </c>
      <c r="K57" s="226" t="str">
        <f t="shared" si="32"/>
        <v>OK</v>
      </c>
      <c r="L57" s="226" t="str">
        <f t="shared" si="32"/>
        <v>OK</v>
      </c>
      <c r="M57" s="226" t="str">
        <f t="shared" si="32"/>
        <v>OK</v>
      </c>
      <c r="N57" s="226" t="str">
        <f t="shared" si="32"/>
        <v>OK</v>
      </c>
      <c r="O57" s="226" t="str">
        <f t="shared" si="32"/>
        <v>OK</v>
      </c>
      <c r="P57" s="226" t="str">
        <f t="shared" si="32"/>
        <v>OK</v>
      </c>
      <c r="Q57" s="226" t="str">
        <f t="shared" si="32"/>
        <v>OK</v>
      </c>
      <c r="R57" s="226" t="str">
        <f t="shared" si="32"/>
        <v>OK</v>
      </c>
      <c r="S57" s="226" t="str">
        <f t="shared" si="32"/>
        <v>OK</v>
      </c>
      <c r="T57" s="226" t="str">
        <f t="shared" si="32"/>
        <v>OK</v>
      </c>
      <c r="U57" s="226" t="str">
        <f t="shared" si="32"/>
        <v>OK</v>
      </c>
      <c r="V57" s="226" t="str">
        <f t="shared" si="32"/>
        <v>OK</v>
      </c>
      <c r="W57" s="226" t="str">
        <f t="shared" si="32"/>
        <v>OK</v>
      </c>
      <c r="X57" s="226" t="str">
        <f t="shared" si="32"/>
        <v>OK</v>
      </c>
      <c r="Y57" s="226" t="str">
        <f t="shared" si="32"/>
        <v>OK</v>
      </c>
      <c r="Z57" s="226" t="str">
        <f t="shared" si="32"/>
        <v>OK</v>
      </c>
      <c r="AA57" s="226" t="str">
        <f t="shared" si="32"/>
        <v>OK</v>
      </c>
      <c r="AB57" s="318"/>
      <c r="AC57" s="457"/>
    </row>
    <row r="58" spans="2:38" x14ac:dyDescent="0.2">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457"/>
    </row>
    <row r="59" spans="2:38" x14ac:dyDescent="0.2">
      <c r="C59" s="318"/>
      <c r="D59" s="318"/>
      <c r="E59" s="318"/>
      <c r="F59" s="318"/>
      <c r="G59" s="318"/>
      <c r="H59" s="318"/>
      <c r="I59" s="318"/>
      <c r="J59" s="318"/>
      <c r="K59" s="318"/>
      <c r="L59" s="318"/>
      <c r="M59" s="318"/>
      <c r="N59" s="318"/>
      <c r="O59" s="318"/>
      <c r="P59" s="318"/>
      <c r="Q59" s="318"/>
      <c r="R59" s="318"/>
      <c r="S59" s="318"/>
      <c r="T59" s="318"/>
      <c r="U59" s="318"/>
      <c r="V59" s="318"/>
      <c r="W59" s="318"/>
      <c r="X59" s="318"/>
      <c r="Y59" s="318"/>
      <c r="Z59" s="318"/>
      <c r="AA59" s="318"/>
      <c r="AB59" s="318"/>
      <c r="AC59" s="457"/>
    </row>
    <row r="60" spans="2:38" x14ac:dyDescent="0.2">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457"/>
    </row>
    <row r="61" spans="2:38" x14ac:dyDescent="0.2">
      <c r="G61" s="226"/>
      <c r="N61" s="226"/>
      <c r="X61" s="226"/>
      <c r="Y61" s="226"/>
      <c r="Z61" s="226"/>
      <c r="AC61" s="457"/>
    </row>
    <row r="62" spans="2:38" x14ac:dyDescent="0.2">
      <c r="G62" s="226"/>
      <c r="N62" s="226"/>
      <c r="X62" s="226"/>
      <c r="Y62" s="226"/>
      <c r="Z62" s="226"/>
    </row>
    <row r="63" spans="2:38" x14ac:dyDescent="0.2">
      <c r="G63" s="318"/>
      <c r="N63" s="318"/>
      <c r="X63" s="318"/>
      <c r="Y63" s="318"/>
      <c r="Z63" s="318"/>
    </row>
    <row r="64" spans="2:38" x14ac:dyDescent="0.2">
      <c r="G64" s="226"/>
      <c r="N64" s="226"/>
      <c r="X64" s="226"/>
      <c r="Y64" s="226"/>
      <c r="Z64" s="226"/>
    </row>
  </sheetData>
  <mergeCells count="4">
    <mergeCell ref="P8:T8"/>
    <mergeCell ref="P9:S9"/>
    <mergeCell ref="S10:S12"/>
    <mergeCell ref="T10:T12"/>
  </mergeCells>
  <conditionalFormatting sqref="D30">
    <cfRule type="cellIs" dxfId="2" priority="1" stopIfTrue="1" operator="equal">
      <formula>$D$55="ERROR"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2A274-CEE8-4D90-B18D-3C7EAA64F0E8}">
  <sheetPr>
    <tabColor rgb="FF92D050"/>
  </sheetPr>
  <dimension ref="A1:AQ102"/>
  <sheetViews>
    <sheetView showOutlineSymbols="0" zoomScale="70" zoomScaleNormal="70" workbookViewId="0">
      <selection activeCell="E6" sqref="E6"/>
    </sheetView>
  </sheetViews>
  <sheetFormatPr defaultColWidth="11.42578125" defaultRowHeight="12.75" x14ac:dyDescent="0.2"/>
  <cols>
    <col min="1" max="1" width="8.42578125" style="315" customWidth="1"/>
    <col min="2" max="2" width="60.5703125" style="315" bestFit="1" customWidth="1"/>
    <col min="3" max="3" width="4.7109375" style="315" customWidth="1"/>
    <col min="4" max="7" width="20.28515625" style="315" customWidth="1"/>
    <col min="8" max="9" width="15.7109375" style="315" customWidth="1"/>
    <col min="10" max="11" width="16.28515625" style="315" customWidth="1"/>
    <col min="12" max="12" width="15.7109375" style="315" customWidth="1"/>
    <col min="13" max="13" width="17.5703125" style="315" customWidth="1"/>
    <col min="14" max="14" width="20.28515625" style="315" customWidth="1"/>
    <col min="15" max="15" width="24.7109375" style="315" customWidth="1"/>
    <col min="16" max="20" width="17.7109375" style="315" customWidth="1"/>
    <col min="21" max="27" width="20.28515625" style="315" customWidth="1"/>
    <col min="28" max="28" width="4.7109375" style="315" customWidth="1"/>
    <col min="29" max="30" width="11.42578125" style="444" customWidth="1"/>
    <col min="31" max="32" width="10.7109375" style="444" bestFit="1" customWidth="1"/>
    <col min="33" max="35" width="14.85546875" style="444" bestFit="1" customWidth="1"/>
    <col min="36" max="36" width="10.7109375" style="444" bestFit="1" customWidth="1"/>
    <col min="37" max="37" width="15.140625" style="444" bestFit="1" customWidth="1"/>
    <col min="38" max="38" width="33.7109375" style="250" customWidth="1"/>
    <col min="39" max="16384" width="11.42578125" style="444"/>
  </cols>
  <sheetData>
    <row r="1" spans="1:38" ht="20.25" customHeight="1" x14ac:dyDescent="0.25">
      <c r="E1" s="206" t="s">
        <v>340</v>
      </c>
      <c r="G1" s="203"/>
      <c r="H1" s="203"/>
      <c r="I1" s="203"/>
      <c r="J1" s="203"/>
      <c r="K1" s="203"/>
      <c r="L1" s="203"/>
      <c r="M1" s="316" t="s">
        <v>47</v>
      </c>
      <c r="N1" s="203"/>
      <c r="O1" s="317" t="s">
        <v>352</v>
      </c>
      <c r="P1" s="203"/>
      <c r="Q1" s="206" t="s">
        <v>340</v>
      </c>
      <c r="R1" s="203"/>
      <c r="S1" s="203"/>
      <c r="T1" s="203"/>
      <c r="U1" s="203"/>
      <c r="V1" s="203"/>
      <c r="W1" s="203"/>
      <c r="X1" s="203"/>
      <c r="Y1" s="203"/>
      <c r="Z1" s="316" t="s">
        <v>47</v>
      </c>
      <c r="AA1" s="317" t="str">
        <f>O1</f>
        <v>P_CRIRB_14</v>
      </c>
    </row>
    <row r="2" spans="1:38" ht="20.25" customHeight="1" x14ac:dyDescent="0.25">
      <c r="B2" s="203"/>
      <c r="E2" s="207" t="s">
        <v>10</v>
      </c>
      <c r="G2" s="203"/>
      <c r="H2" s="203"/>
      <c r="I2" s="203"/>
      <c r="J2" s="203"/>
      <c r="K2" s="203"/>
      <c r="L2" s="318"/>
      <c r="M2" s="316" t="s">
        <v>3</v>
      </c>
      <c r="N2" s="203"/>
      <c r="O2" s="317" t="s">
        <v>4</v>
      </c>
      <c r="P2" s="203"/>
      <c r="Q2" s="207" t="s">
        <v>10</v>
      </c>
      <c r="S2" s="203"/>
      <c r="T2" s="203"/>
      <c r="U2" s="203"/>
      <c r="V2" s="203"/>
      <c r="W2" s="203"/>
      <c r="X2" s="203"/>
      <c r="Y2" s="203"/>
      <c r="Z2" s="316" t="s">
        <v>3</v>
      </c>
      <c r="AA2" s="317" t="str">
        <f>O2</f>
        <v>XXXXXX</v>
      </c>
    </row>
    <row r="3" spans="1:38" ht="20.25" customHeight="1" x14ac:dyDescent="0.25">
      <c r="B3" s="203"/>
      <c r="E3" s="274" t="s">
        <v>283</v>
      </c>
      <c r="G3" s="203"/>
      <c r="H3" s="203"/>
      <c r="I3" s="203"/>
      <c r="L3" s="318"/>
      <c r="M3" s="316" t="s">
        <v>6</v>
      </c>
      <c r="N3" s="203"/>
      <c r="O3" s="319" t="s">
        <v>7</v>
      </c>
      <c r="P3" s="203"/>
      <c r="Q3" s="274" t="s">
        <v>283</v>
      </c>
      <c r="S3" s="203"/>
      <c r="T3" s="203"/>
      <c r="U3" s="203"/>
      <c r="V3" s="203"/>
      <c r="W3" s="203"/>
      <c r="X3" s="203"/>
      <c r="Y3" s="203"/>
      <c r="Z3" s="316" t="s">
        <v>6</v>
      </c>
      <c r="AA3" s="319" t="str">
        <f>O3</f>
        <v>DD.MM.YYYY</v>
      </c>
    </row>
    <row r="4" spans="1:38" ht="20.100000000000001" customHeight="1" x14ac:dyDescent="0.25">
      <c r="B4" s="203"/>
      <c r="E4" s="209" t="s">
        <v>258</v>
      </c>
      <c r="G4" s="203"/>
      <c r="J4" s="203"/>
      <c r="K4" s="203"/>
      <c r="L4" s="318"/>
      <c r="M4" s="318"/>
      <c r="N4" s="203"/>
      <c r="O4" s="210"/>
      <c r="P4" s="203"/>
      <c r="Q4" s="209" t="s">
        <v>258</v>
      </c>
      <c r="R4" s="203"/>
      <c r="S4" s="203"/>
      <c r="T4" s="203"/>
      <c r="U4" s="203"/>
      <c r="V4" s="203"/>
      <c r="W4" s="203"/>
      <c r="X4" s="203"/>
      <c r="Y4" s="203"/>
      <c r="Z4" s="203"/>
      <c r="AA4" s="203"/>
    </row>
    <row r="5" spans="1:38" ht="20.100000000000001" customHeight="1" x14ac:dyDescent="0.2">
      <c r="B5" s="1" t="s">
        <v>359</v>
      </c>
      <c r="E5" s="315" t="s">
        <v>50</v>
      </c>
      <c r="F5" s="203"/>
      <c r="G5" s="203"/>
      <c r="H5" s="203"/>
      <c r="I5" s="203"/>
      <c r="J5" s="203"/>
      <c r="K5" s="203"/>
      <c r="L5" s="203"/>
      <c r="M5" s="203"/>
      <c r="N5" s="203"/>
      <c r="O5" s="203"/>
      <c r="P5" s="203"/>
      <c r="Q5" s="315" t="s">
        <v>50</v>
      </c>
      <c r="R5" s="203"/>
      <c r="S5" s="203"/>
      <c r="T5" s="203"/>
      <c r="U5" s="203"/>
      <c r="V5" s="203"/>
      <c r="W5" s="203"/>
      <c r="X5" s="203"/>
      <c r="Y5" s="203"/>
      <c r="Z5" s="203"/>
      <c r="AA5" s="203"/>
    </row>
    <row r="6" spans="1:38" ht="25.15" customHeight="1" x14ac:dyDescent="0.2">
      <c r="B6" s="203"/>
    </row>
    <row r="7" spans="1:38" ht="25.15" customHeight="1" x14ac:dyDescent="0.2">
      <c r="A7" s="320"/>
      <c r="B7" s="203"/>
      <c r="C7" s="320"/>
      <c r="D7" s="320"/>
      <c r="F7" s="203"/>
      <c r="G7" s="203"/>
      <c r="H7" s="203"/>
      <c r="I7" s="203"/>
      <c r="J7" s="203"/>
      <c r="K7" s="203"/>
      <c r="L7" s="203"/>
      <c r="M7" s="211"/>
      <c r="N7" s="203"/>
      <c r="O7" s="211"/>
      <c r="P7" s="203"/>
      <c r="R7" s="211"/>
      <c r="S7" s="203"/>
      <c r="T7" s="203"/>
      <c r="U7" s="203"/>
      <c r="V7" s="203"/>
      <c r="W7" s="203"/>
      <c r="X7" s="203"/>
      <c r="Y7" s="203"/>
      <c r="Z7" s="203"/>
      <c r="AA7" s="203"/>
      <c r="AB7" s="320"/>
    </row>
    <row r="8" spans="1:38" ht="17.850000000000001" customHeight="1" x14ac:dyDescent="0.25">
      <c r="A8" s="212"/>
      <c r="B8" s="213"/>
      <c r="C8" s="321"/>
      <c r="D8" s="322" t="s">
        <v>55</v>
      </c>
      <c r="E8" s="322" t="s">
        <v>180</v>
      </c>
      <c r="F8" s="323" t="s">
        <v>181</v>
      </c>
      <c r="G8" s="324"/>
      <c r="H8" s="325"/>
      <c r="I8" s="326"/>
      <c r="J8" s="326"/>
      <c r="K8" s="326"/>
      <c r="L8" s="326"/>
      <c r="M8" s="327"/>
      <c r="N8" s="328"/>
      <c r="O8" s="329" t="s">
        <v>181</v>
      </c>
      <c r="P8" s="476" t="s">
        <v>182</v>
      </c>
      <c r="Q8" s="477"/>
      <c r="R8" s="477"/>
      <c r="S8" s="477"/>
      <c r="T8" s="478"/>
      <c r="U8" s="412" t="s">
        <v>183</v>
      </c>
      <c r="V8" s="412" t="s">
        <v>184</v>
      </c>
      <c r="W8" s="330" t="s">
        <v>185</v>
      </c>
      <c r="X8" s="324"/>
      <c r="Y8" s="324"/>
      <c r="Z8" s="324"/>
      <c r="AA8" s="331" t="s">
        <v>186</v>
      </c>
      <c r="AB8" s="321"/>
      <c r="AC8" s="445"/>
      <c r="AD8" s="445"/>
    </row>
    <row r="9" spans="1:38" ht="48.75" customHeight="1" x14ac:dyDescent="0.25">
      <c r="A9" s="214"/>
      <c r="B9" s="206"/>
      <c r="C9" s="332"/>
      <c r="D9" s="333" t="s">
        <v>66</v>
      </c>
      <c r="E9" s="333" t="s">
        <v>93</v>
      </c>
      <c r="F9" s="334" t="s">
        <v>187</v>
      </c>
      <c r="G9" s="335" t="s">
        <v>188</v>
      </c>
      <c r="H9" s="336" t="s">
        <v>189</v>
      </c>
      <c r="I9" s="337"/>
      <c r="J9" s="338"/>
      <c r="K9" s="337"/>
      <c r="L9" s="338"/>
      <c r="M9" s="339"/>
      <c r="N9" s="340" t="s">
        <v>190</v>
      </c>
      <c r="O9" s="339" t="s">
        <v>187</v>
      </c>
      <c r="P9" s="479" t="s">
        <v>174</v>
      </c>
      <c r="Q9" s="480"/>
      <c r="R9" s="480"/>
      <c r="S9" s="481"/>
      <c r="T9" s="341" t="s">
        <v>293</v>
      </c>
      <c r="U9" s="413" t="s">
        <v>191</v>
      </c>
      <c r="V9" s="413" t="s">
        <v>192</v>
      </c>
      <c r="W9" s="342" t="s">
        <v>193</v>
      </c>
      <c r="X9" s="335"/>
      <c r="Y9" s="335"/>
      <c r="Z9" s="335"/>
      <c r="AA9" s="333" t="s">
        <v>194</v>
      </c>
      <c r="AB9" s="332"/>
      <c r="AC9" s="445"/>
      <c r="AD9" s="445"/>
    </row>
    <row r="10" spans="1:38" ht="17.850000000000001" customHeight="1" x14ac:dyDescent="0.25">
      <c r="A10" s="214"/>
      <c r="B10" s="206"/>
      <c r="C10" s="332"/>
      <c r="D10" s="333" t="s">
        <v>75</v>
      </c>
      <c r="E10" s="333" t="s">
        <v>103</v>
      </c>
      <c r="F10" s="334" t="s">
        <v>195</v>
      </c>
      <c r="G10" s="335"/>
      <c r="H10" s="343" t="s">
        <v>196</v>
      </c>
      <c r="I10" s="337"/>
      <c r="J10" s="337"/>
      <c r="K10" s="337"/>
      <c r="L10" s="337"/>
      <c r="M10" s="344"/>
      <c r="N10" s="340"/>
      <c r="O10" s="339" t="s">
        <v>197</v>
      </c>
      <c r="P10" s="411" t="s">
        <v>198</v>
      </c>
      <c r="Q10" s="88"/>
      <c r="R10" s="99" t="s">
        <v>199</v>
      </c>
      <c r="S10" s="482" t="s">
        <v>200</v>
      </c>
      <c r="T10" s="482" t="s">
        <v>201</v>
      </c>
      <c r="U10" s="413" t="s">
        <v>202</v>
      </c>
      <c r="V10" s="413" t="s">
        <v>203</v>
      </c>
      <c r="W10" s="342" t="s">
        <v>204</v>
      </c>
      <c r="X10" s="335"/>
      <c r="Y10" s="335"/>
      <c r="Z10" s="335"/>
      <c r="AA10" s="342"/>
      <c r="AB10" s="332"/>
      <c r="AC10" s="445"/>
      <c r="AD10" s="445"/>
    </row>
    <row r="11" spans="1:38" ht="17.850000000000001" customHeight="1" x14ac:dyDescent="0.25">
      <c r="A11" s="214"/>
      <c r="B11" s="206"/>
      <c r="C11" s="332"/>
      <c r="D11" s="333"/>
      <c r="E11" s="333" t="s">
        <v>205</v>
      </c>
      <c r="F11" s="334" t="s">
        <v>206</v>
      </c>
      <c r="G11" s="335"/>
      <c r="H11" s="345" t="s">
        <v>207</v>
      </c>
      <c r="I11" s="346"/>
      <c r="J11" s="347"/>
      <c r="K11" s="346"/>
      <c r="L11" s="346"/>
      <c r="M11" s="348"/>
      <c r="N11" s="340"/>
      <c r="O11" s="339" t="s">
        <v>208</v>
      </c>
      <c r="P11" s="349" t="s">
        <v>209</v>
      </c>
      <c r="Q11" s="105"/>
      <c r="R11" s="105" t="s">
        <v>101</v>
      </c>
      <c r="S11" s="483"/>
      <c r="T11" s="483"/>
      <c r="U11" s="413" t="s">
        <v>210</v>
      </c>
      <c r="V11" s="413" t="s">
        <v>211</v>
      </c>
      <c r="X11" s="335"/>
      <c r="Y11" s="335"/>
      <c r="Z11" s="335"/>
      <c r="AA11" s="342"/>
      <c r="AB11" s="332"/>
      <c r="AC11" s="445"/>
      <c r="AD11" s="445"/>
    </row>
    <row r="12" spans="1:38" ht="85.35" customHeight="1" x14ac:dyDescent="0.2">
      <c r="C12" s="332"/>
      <c r="D12" s="342"/>
      <c r="E12" s="342" t="s">
        <v>212</v>
      </c>
      <c r="F12" s="334" t="s">
        <v>213</v>
      </c>
      <c r="G12" s="350"/>
      <c r="H12" s="351" t="s">
        <v>139</v>
      </c>
      <c r="I12" s="351">
        <v>0.1</v>
      </c>
      <c r="J12" s="352">
        <v>0.2</v>
      </c>
      <c r="K12" s="351">
        <v>0.4</v>
      </c>
      <c r="L12" s="353">
        <v>0.5</v>
      </c>
      <c r="M12" s="352">
        <v>1</v>
      </c>
      <c r="N12" s="354"/>
      <c r="O12" s="339" t="s">
        <v>214</v>
      </c>
      <c r="P12" s="355" t="s">
        <v>95</v>
      </c>
      <c r="Q12" s="355" t="s">
        <v>215</v>
      </c>
      <c r="R12" s="355" t="s">
        <v>216</v>
      </c>
      <c r="S12" s="483"/>
      <c r="T12" s="483"/>
      <c r="U12" s="413" t="s">
        <v>217</v>
      </c>
      <c r="V12" s="413" t="s">
        <v>218</v>
      </c>
      <c r="W12" s="342"/>
      <c r="X12" s="335" t="s">
        <v>188</v>
      </c>
      <c r="Y12" s="335" t="s">
        <v>219</v>
      </c>
      <c r="Z12" s="335" t="s">
        <v>190</v>
      </c>
      <c r="AA12" s="342"/>
      <c r="AB12" s="332"/>
      <c r="AC12" s="447"/>
      <c r="AD12" s="447"/>
    </row>
    <row r="13" spans="1:38" ht="25.15" customHeight="1" x14ac:dyDescent="0.2">
      <c r="A13" s="203"/>
      <c r="B13" s="211"/>
      <c r="C13" s="356"/>
      <c r="D13" s="69" t="s">
        <v>52</v>
      </c>
      <c r="E13" s="69" t="s">
        <v>104</v>
      </c>
      <c r="F13" s="69" t="s">
        <v>105</v>
      </c>
      <c r="G13" s="69" t="s">
        <v>106</v>
      </c>
      <c r="H13" s="69" t="s">
        <v>107</v>
      </c>
      <c r="I13" s="69" t="s">
        <v>108</v>
      </c>
      <c r="J13" s="69" t="s">
        <v>109</v>
      </c>
      <c r="K13" s="69" t="s">
        <v>110</v>
      </c>
      <c r="L13" s="69" t="s">
        <v>111</v>
      </c>
      <c r="M13" s="69" t="s">
        <v>112</v>
      </c>
      <c r="N13" s="69" t="s">
        <v>113</v>
      </c>
      <c r="O13" s="357" t="s">
        <v>114</v>
      </c>
      <c r="P13" s="69" t="s">
        <v>115</v>
      </c>
      <c r="Q13" s="69" t="s">
        <v>116</v>
      </c>
      <c r="R13" s="69" t="s">
        <v>117</v>
      </c>
      <c r="S13" s="69" t="s">
        <v>118</v>
      </c>
      <c r="T13" s="69" t="s">
        <v>119</v>
      </c>
      <c r="U13" s="69" t="s">
        <v>120</v>
      </c>
      <c r="V13" s="69" t="s">
        <v>121</v>
      </c>
      <c r="W13" s="69" t="s">
        <v>122</v>
      </c>
      <c r="X13" s="69" t="s">
        <v>123</v>
      </c>
      <c r="Y13" s="69" t="s">
        <v>124</v>
      </c>
      <c r="Z13" s="69" t="s">
        <v>220</v>
      </c>
      <c r="AA13" s="69" t="s">
        <v>221</v>
      </c>
      <c r="AB13" s="356"/>
      <c r="AC13" s="447"/>
      <c r="AD13" s="447"/>
      <c r="AE13" s="250" t="s">
        <v>222</v>
      </c>
      <c r="AF13" s="250" t="s">
        <v>223</v>
      </c>
      <c r="AG13" s="449" t="s">
        <v>295</v>
      </c>
      <c r="AH13" s="449" t="s">
        <v>296</v>
      </c>
      <c r="AI13" s="449" t="s">
        <v>297</v>
      </c>
      <c r="AJ13" s="250" t="s">
        <v>298</v>
      </c>
      <c r="AK13" s="449" t="s">
        <v>299</v>
      </c>
      <c r="AL13" s="449" t="s">
        <v>300</v>
      </c>
    </row>
    <row r="14" spans="1:38" ht="25.15" customHeight="1" thickBot="1" x14ac:dyDescent="0.25">
      <c r="A14" s="358">
        <v>1</v>
      </c>
      <c r="B14" s="241" t="s">
        <v>129</v>
      </c>
      <c r="C14" s="359" t="s">
        <v>225</v>
      </c>
      <c r="D14" s="360">
        <f>D25+D27+D29+D36+D47</f>
        <v>230000</v>
      </c>
      <c r="E14" s="360">
        <f t="shared" ref="E14:AA14" si="0">E25+E27+E29+E36+E47</f>
        <v>0</v>
      </c>
      <c r="F14" s="360">
        <f t="shared" si="0"/>
        <v>230000</v>
      </c>
      <c r="G14" s="360">
        <f t="shared" si="0"/>
        <v>0</v>
      </c>
      <c r="H14" s="360">
        <f t="shared" si="0"/>
        <v>0</v>
      </c>
      <c r="I14" s="360">
        <f t="shared" si="0"/>
        <v>0</v>
      </c>
      <c r="J14" s="360">
        <f t="shared" si="0"/>
        <v>0</v>
      </c>
      <c r="K14" s="360">
        <f t="shared" si="0"/>
        <v>0</v>
      </c>
      <c r="L14" s="360">
        <f t="shared" si="0"/>
        <v>0</v>
      </c>
      <c r="M14" s="360">
        <f t="shared" si="0"/>
        <v>0</v>
      </c>
      <c r="N14" s="360">
        <f t="shared" si="0"/>
        <v>0</v>
      </c>
      <c r="O14" s="384">
        <f t="shared" si="0"/>
        <v>230000</v>
      </c>
      <c r="P14" s="360">
        <f t="shared" si="0"/>
        <v>0</v>
      </c>
      <c r="Q14" s="360">
        <f t="shared" si="0"/>
        <v>0</v>
      </c>
      <c r="R14" s="360">
        <f t="shared" si="0"/>
        <v>0</v>
      </c>
      <c r="S14" s="360">
        <f t="shared" si="0"/>
        <v>0</v>
      </c>
      <c r="T14" s="360">
        <f t="shared" si="0"/>
        <v>0</v>
      </c>
      <c r="U14" s="360">
        <f t="shared" si="0"/>
        <v>230000</v>
      </c>
      <c r="V14" s="360">
        <f t="shared" si="0"/>
        <v>0</v>
      </c>
      <c r="W14" s="360">
        <f t="shared" si="0"/>
        <v>230000</v>
      </c>
      <c r="X14" s="360">
        <f t="shared" si="0"/>
        <v>0</v>
      </c>
      <c r="Y14" s="360">
        <f t="shared" si="0"/>
        <v>0</v>
      </c>
      <c r="Z14" s="360">
        <f t="shared" si="0"/>
        <v>0</v>
      </c>
      <c r="AA14" s="360">
        <f t="shared" si="0"/>
        <v>0</v>
      </c>
      <c r="AB14" s="359" t="s">
        <v>225</v>
      </c>
      <c r="AC14" s="447"/>
      <c r="AD14" s="447"/>
      <c r="AE14" s="216" t="str">
        <f>IF(D14&gt;=0,"OK","ERROR")</f>
        <v>OK</v>
      </c>
      <c r="AF14" s="216" t="str">
        <f>IF(E14&lt;=0,"OK","ERROR")</f>
        <v>OK</v>
      </c>
      <c r="AG14" s="216" t="str">
        <f>IF(MIN(F14:O14)&gt;=0,"OK","ERROR")</f>
        <v>OK</v>
      </c>
      <c r="AH14" s="216" t="str">
        <f>IF(MAX(P14:S14)&lt;=0,"OK","ERROR")</f>
        <v>OK</v>
      </c>
      <c r="AI14" s="216" t="str">
        <f>IF(MIN(T14:U14)&gt;=0,"OK","ERROR")</f>
        <v>OK</v>
      </c>
      <c r="AJ14" s="216" t="str">
        <f>IF(V14&lt;=0,"OK","ERROR")</f>
        <v>OK</v>
      </c>
      <c r="AK14" s="216" t="str">
        <f>IF(MIN(W14:AA14)&gt;=0,"OK","ERROR")</f>
        <v>OK</v>
      </c>
    </row>
    <row r="15" spans="1:38" ht="25.15" customHeight="1" thickTop="1" thickBot="1" x14ac:dyDescent="0.25">
      <c r="A15" s="358">
        <v>2</v>
      </c>
      <c r="B15" s="217" t="s">
        <v>224</v>
      </c>
      <c r="C15" s="218" t="s">
        <v>225</v>
      </c>
      <c r="D15" s="219"/>
      <c r="E15" s="219"/>
      <c r="F15" s="414">
        <f>D15+E15</f>
        <v>0</v>
      </c>
      <c r="G15" s="433"/>
      <c r="H15" s="433"/>
      <c r="I15" s="433"/>
      <c r="J15" s="433"/>
      <c r="K15" s="433"/>
      <c r="L15" s="433"/>
      <c r="M15" s="433"/>
      <c r="N15" s="433"/>
      <c r="O15" s="219"/>
      <c r="P15" s="433"/>
      <c r="Q15" s="433"/>
      <c r="R15" s="433"/>
      <c r="S15" s="433"/>
      <c r="T15" s="433"/>
      <c r="U15" s="433"/>
      <c r="V15" s="433"/>
      <c r="W15" s="219"/>
      <c r="X15" s="219"/>
      <c r="Y15" s="219"/>
      <c r="Z15" s="219"/>
      <c r="AA15" s="219"/>
      <c r="AB15" s="218" t="s">
        <v>225</v>
      </c>
      <c r="AC15" s="447"/>
      <c r="AD15" s="447"/>
      <c r="AE15" s="216" t="str">
        <f t="shared" ref="AE15:AE49" si="1">IF(D15&gt;=0,"OK","ERROR")</f>
        <v>OK</v>
      </c>
      <c r="AF15" s="216" t="str">
        <f t="shared" ref="AF15:AF49" si="2">IF(E15&lt;=0,"OK","ERROR")</f>
        <v>OK</v>
      </c>
      <c r="AG15" s="216" t="str">
        <f t="shared" ref="AG15:AG49" si="3">IF(MIN(F15:O15)&gt;=0,"OK","ERROR")</f>
        <v>OK</v>
      </c>
      <c r="AH15" s="216" t="str">
        <f t="shared" ref="AH15:AH49" si="4">IF(MAX(P15:S15)&lt;=0,"OK","ERROR")</f>
        <v>OK</v>
      </c>
      <c r="AI15" s="216" t="str">
        <f t="shared" ref="AI15:AI49" si="5">IF(MIN(T15:U15)&gt;=0,"OK","ERROR")</f>
        <v>OK</v>
      </c>
      <c r="AJ15" s="216" t="str">
        <f t="shared" ref="AJ15:AJ49" si="6">IF(V15&lt;=0,"OK","ERROR")</f>
        <v>OK</v>
      </c>
      <c r="AK15" s="216" t="str">
        <f t="shared" ref="AK15:AK49" si="7">IF(MIN(W15:AA15)&gt;=0,"OK","ERROR")</f>
        <v>OK</v>
      </c>
    </row>
    <row r="16" spans="1:38" ht="25.15" customHeight="1" thickTop="1" thickBot="1" x14ac:dyDescent="0.25">
      <c r="A16" s="358">
        <v>3</v>
      </c>
      <c r="B16" s="221" t="s">
        <v>304</v>
      </c>
      <c r="C16" s="218" t="s">
        <v>225</v>
      </c>
      <c r="D16" s="222"/>
      <c r="E16" s="222"/>
      <c r="F16" s="414">
        <f>D16+E16</f>
        <v>0</v>
      </c>
      <c r="G16" s="433"/>
      <c r="H16" s="433"/>
      <c r="I16" s="433"/>
      <c r="J16" s="433"/>
      <c r="K16" s="433"/>
      <c r="L16" s="433"/>
      <c r="M16" s="433"/>
      <c r="N16" s="433"/>
      <c r="O16" s="222"/>
      <c r="P16" s="433"/>
      <c r="Q16" s="433"/>
      <c r="R16" s="433"/>
      <c r="S16" s="433"/>
      <c r="T16" s="433"/>
      <c r="U16" s="433"/>
      <c r="V16" s="433"/>
      <c r="W16" s="222"/>
      <c r="X16" s="222"/>
      <c r="Y16" s="222"/>
      <c r="Z16" s="222"/>
      <c r="AA16" s="222"/>
      <c r="AB16" s="218" t="s">
        <v>225</v>
      </c>
      <c r="AC16" s="447"/>
      <c r="AD16" s="447"/>
      <c r="AE16" s="216" t="str">
        <f t="shared" si="1"/>
        <v>OK</v>
      </c>
      <c r="AF16" s="216" t="str">
        <f t="shared" si="2"/>
        <v>OK</v>
      </c>
      <c r="AG16" s="216" t="str">
        <f t="shared" si="3"/>
        <v>OK</v>
      </c>
      <c r="AH16" s="216" t="str">
        <f t="shared" si="4"/>
        <v>OK</v>
      </c>
      <c r="AI16" s="216" t="str">
        <f t="shared" si="5"/>
        <v>OK</v>
      </c>
      <c r="AJ16" s="216" t="str">
        <f t="shared" si="6"/>
        <v>OK</v>
      </c>
      <c r="AK16" s="216" t="str">
        <f t="shared" si="7"/>
        <v>OK</v>
      </c>
    </row>
    <row r="17" spans="1:43" ht="37.5" customHeight="1" thickTop="1" thickBot="1" x14ac:dyDescent="0.25">
      <c r="A17" s="358">
        <v>4</v>
      </c>
      <c r="B17" s="235" t="s">
        <v>130</v>
      </c>
      <c r="C17" s="73"/>
      <c r="D17" s="360">
        <f>D18+D19+D20+D21+D22</f>
        <v>95470000</v>
      </c>
      <c r="E17" s="360">
        <f t="shared" ref="E17:AA17" si="8">E18+E19+E20+E21+E22</f>
        <v>0</v>
      </c>
      <c r="F17" s="360">
        <f t="shared" si="8"/>
        <v>95470000</v>
      </c>
      <c r="G17" s="360">
        <f t="shared" si="8"/>
        <v>0</v>
      </c>
      <c r="H17" s="360">
        <f t="shared" si="8"/>
        <v>0</v>
      </c>
      <c r="I17" s="360">
        <f t="shared" si="8"/>
        <v>0</v>
      </c>
      <c r="J17" s="360">
        <f t="shared" si="8"/>
        <v>0</v>
      </c>
      <c r="K17" s="360">
        <f t="shared" si="8"/>
        <v>0</v>
      </c>
      <c r="L17" s="360">
        <f t="shared" si="8"/>
        <v>0</v>
      </c>
      <c r="M17" s="360">
        <f t="shared" si="8"/>
        <v>0</v>
      </c>
      <c r="N17" s="360">
        <f t="shared" si="8"/>
        <v>0</v>
      </c>
      <c r="O17" s="360">
        <f t="shared" si="8"/>
        <v>95470000</v>
      </c>
      <c r="P17" s="433"/>
      <c r="Q17" s="433"/>
      <c r="R17" s="433"/>
      <c r="S17" s="433"/>
      <c r="T17" s="433"/>
      <c r="U17" s="433"/>
      <c r="V17" s="433"/>
      <c r="W17" s="360">
        <f t="shared" si="8"/>
        <v>95230000</v>
      </c>
      <c r="X17" s="360">
        <f t="shared" si="8"/>
        <v>0</v>
      </c>
      <c r="Y17" s="360">
        <f t="shared" si="8"/>
        <v>0</v>
      </c>
      <c r="Z17" s="360">
        <f t="shared" si="8"/>
        <v>0</v>
      </c>
      <c r="AA17" s="360">
        <f t="shared" si="8"/>
        <v>240000</v>
      </c>
      <c r="AB17" s="73"/>
      <c r="AC17" s="447"/>
      <c r="AD17" s="447"/>
      <c r="AE17" s="216" t="str">
        <f t="shared" si="1"/>
        <v>OK</v>
      </c>
      <c r="AF17" s="216" t="str">
        <f t="shared" si="2"/>
        <v>OK</v>
      </c>
      <c r="AG17" s="216" t="str">
        <f t="shared" si="3"/>
        <v>OK</v>
      </c>
      <c r="AH17" s="216" t="str">
        <f t="shared" si="4"/>
        <v>OK</v>
      </c>
      <c r="AI17" s="216" t="str">
        <f t="shared" si="5"/>
        <v>OK</v>
      </c>
      <c r="AJ17" s="216" t="str">
        <f t="shared" si="6"/>
        <v>OK</v>
      </c>
      <c r="AK17" s="216" t="str">
        <f t="shared" si="7"/>
        <v>OK</v>
      </c>
    </row>
    <row r="18" spans="1:43" ht="25.15" customHeight="1" thickTop="1" thickBot="1" x14ac:dyDescent="0.25">
      <c r="A18" s="358">
        <v>5</v>
      </c>
      <c r="B18" s="224" t="s">
        <v>131</v>
      </c>
      <c r="C18" s="73" t="s">
        <v>225</v>
      </c>
      <c r="D18" s="225">
        <v>95420000</v>
      </c>
      <c r="E18" s="225"/>
      <c r="F18" s="385">
        <f>D18+E18</f>
        <v>95420000</v>
      </c>
      <c r="G18" s="385">
        <f>G25+G27+G29+G36+G47</f>
        <v>0</v>
      </c>
      <c r="H18" s="433"/>
      <c r="I18" s="433"/>
      <c r="J18" s="433"/>
      <c r="K18" s="433"/>
      <c r="L18" s="433"/>
      <c r="M18" s="433"/>
      <c r="N18" s="433"/>
      <c r="O18" s="385">
        <f>F18-H18-0.9*I18-0.8*J18-0.6*K18-0.5*L18</f>
        <v>95420000</v>
      </c>
      <c r="P18" s="433"/>
      <c r="Q18" s="433"/>
      <c r="R18" s="433"/>
      <c r="S18" s="433"/>
      <c r="T18" s="433"/>
      <c r="U18" s="433"/>
      <c r="V18" s="433"/>
      <c r="W18" s="417">
        <v>95220000</v>
      </c>
      <c r="X18" s="415">
        <f>X25+X27+X29+X36+X47</f>
        <v>0</v>
      </c>
      <c r="Y18" s="433"/>
      <c r="Z18" s="433"/>
      <c r="AA18" s="225">
        <v>240000</v>
      </c>
      <c r="AB18" s="73" t="s">
        <v>225</v>
      </c>
      <c r="AC18" s="447"/>
      <c r="AD18" s="447"/>
      <c r="AE18" s="216" t="str">
        <f t="shared" si="1"/>
        <v>OK</v>
      </c>
      <c r="AF18" s="216" t="str">
        <f t="shared" si="2"/>
        <v>OK</v>
      </c>
      <c r="AG18" s="216" t="str">
        <f t="shared" si="3"/>
        <v>OK</v>
      </c>
      <c r="AH18" s="216" t="str">
        <f t="shared" si="4"/>
        <v>OK</v>
      </c>
      <c r="AI18" s="216" t="str">
        <f t="shared" si="5"/>
        <v>OK</v>
      </c>
      <c r="AJ18" s="216" t="str">
        <f t="shared" si="6"/>
        <v>OK</v>
      </c>
      <c r="AK18" s="216" t="str">
        <f t="shared" si="7"/>
        <v>OK</v>
      </c>
    </row>
    <row r="19" spans="1:43" ht="25.15" customHeight="1" thickTop="1" thickBot="1" x14ac:dyDescent="0.25">
      <c r="A19" s="358">
        <v>6</v>
      </c>
      <c r="B19" s="224" t="s">
        <v>132</v>
      </c>
      <c r="C19" s="73" t="s">
        <v>225</v>
      </c>
      <c r="D19" s="225">
        <v>50000</v>
      </c>
      <c r="E19" s="225"/>
      <c r="F19" s="385">
        <f t="shared" ref="F19:F30" si="9">D19+E19</f>
        <v>50000</v>
      </c>
      <c r="G19" s="433"/>
      <c r="H19" s="229">
        <f>H25+H27+H29+H36+H47</f>
        <v>0</v>
      </c>
      <c r="I19" s="229">
        <f t="shared" ref="I19:M19" si="10">I25+I27+I29+I36+I47</f>
        <v>0</v>
      </c>
      <c r="J19" s="229">
        <f t="shared" si="10"/>
        <v>0</v>
      </c>
      <c r="K19" s="229">
        <f t="shared" si="10"/>
        <v>0</v>
      </c>
      <c r="L19" s="229">
        <f t="shared" si="10"/>
        <v>0</v>
      </c>
      <c r="M19" s="229">
        <f t="shared" si="10"/>
        <v>0</v>
      </c>
      <c r="N19" s="433"/>
      <c r="O19" s="385">
        <f t="shared" ref="O19:O22" si="11">F19-H19-0.9*I19-0.8*J19-0.6*K19-0.5*L19</f>
        <v>50000</v>
      </c>
      <c r="P19" s="433"/>
      <c r="Q19" s="433"/>
      <c r="R19" s="433"/>
      <c r="S19" s="433"/>
      <c r="T19" s="433"/>
      <c r="U19" s="433"/>
      <c r="V19" s="433"/>
      <c r="W19" s="417">
        <v>10000</v>
      </c>
      <c r="X19" s="433"/>
      <c r="Y19" s="230">
        <f>Y25+Y27+Y29+Y36+Y47</f>
        <v>0</v>
      </c>
      <c r="Z19" s="433"/>
      <c r="AA19" s="227">
        <v>0</v>
      </c>
      <c r="AB19" s="73" t="s">
        <v>225</v>
      </c>
      <c r="AC19" s="447"/>
      <c r="AD19" s="447"/>
      <c r="AE19" s="216" t="str">
        <f t="shared" si="1"/>
        <v>OK</v>
      </c>
      <c r="AF19" s="216" t="str">
        <f t="shared" si="2"/>
        <v>OK</v>
      </c>
      <c r="AG19" s="216" t="str">
        <f t="shared" si="3"/>
        <v>OK</v>
      </c>
      <c r="AH19" s="216" t="str">
        <f t="shared" si="4"/>
        <v>OK</v>
      </c>
      <c r="AI19" s="216" t="str">
        <f t="shared" si="5"/>
        <v>OK</v>
      </c>
      <c r="AJ19" s="216" t="str">
        <f t="shared" si="6"/>
        <v>OK</v>
      </c>
      <c r="AK19" s="216" t="str">
        <f t="shared" si="7"/>
        <v>OK</v>
      </c>
    </row>
    <row r="20" spans="1:43" s="454" customFormat="1" ht="14.25" thickTop="1" thickBot="1" x14ac:dyDescent="0.25">
      <c r="A20" s="358">
        <v>7</v>
      </c>
      <c r="B20" s="224" t="s">
        <v>343</v>
      </c>
      <c r="C20" s="73" t="s">
        <v>225</v>
      </c>
      <c r="D20" s="225"/>
      <c r="E20" s="225"/>
      <c r="F20" s="385">
        <f t="shared" si="9"/>
        <v>0</v>
      </c>
      <c r="G20" s="433"/>
      <c r="H20" s="433"/>
      <c r="I20" s="433"/>
      <c r="J20" s="433"/>
      <c r="K20" s="433"/>
      <c r="L20" s="433"/>
      <c r="M20" s="433"/>
      <c r="N20" s="365"/>
      <c r="O20" s="385">
        <f t="shared" si="11"/>
        <v>0</v>
      </c>
      <c r="P20" s="433"/>
      <c r="Q20" s="433"/>
      <c r="R20" s="433"/>
      <c r="S20" s="433"/>
      <c r="T20" s="433"/>
      <c r="U20" s="433"/>
      <c r="V20" s="433"/>
      <c r="W20" s="417"/>
      <c r="X20" s="433"/>
      <c r="Y20" s="433"/>
      <c r="Z20" s="433"/>
      <c r="AA20" s="227"/>
      <c r="AB20" s="73" t="s">
        <v>225</v>
      </c>
      <c r="AC20" s="450"/>
      <c r="AD20" s="444"/>
      <c r="AE20" s="216" t="str">
        <f t="shared" si="1"/>
        <v>OK</v>
      </c>
      <c r="AF20" s="216" t="str">
        <f t="shared" si="2"/>
        <v>OK</v>
      </c>
      <c r="AG20" s="216" t="str">
        <f t="shared" si="3"/>
        <v>OK</v>
      </c>
      <c r="AH20" s="216" t="str">
        <f t="shared" si="4"/>
        <v>OK</v>
      </c>
      <c r="AI20" s="216" t="str">
        <f t="shared" si="5"/>
        <v>OK</v>
      </c>
      <c r="AJ20" s="216" t="str">
        <f t="shared" si="6"/>
        <v>OK</v>
      </c>
      <c r="AK20" s="216" t="str">
        <f t="shared" si="7"/>
        <v>OK</v>
      </c>
      <c r="AL20" s="250"/>
      <c r="AM20" s="444"/>
      <c r="AN20" s="444"/>
      <c r="AO20" s="444"/>
      <c r="AP20" s="444"/>
      <c r="AQ20" s="444"/>
    </row>
    <row r="21" spans="1:43" s="454" customFormat="1" ht="14.25" thickTop="1" thickBot="1" x14ac:dyDescent="0.25">
      <c r="A21" s="358">
        <v>8</v>
      </c>
      <c r="B21" s="224" t="s">
        <v>344</v>
      </c>
      <c r="C21" s="73" t="s">
        <v>225</v>
      </c>
      <c r="D21" s="225"/>
      <c r="E21" s="225"/>
      <c r="F21" s="385">
        <f t="shared" si="9"/>
        <v>0</v>
      </c>
      <c r="G21" s="433"/>
      <c r="H21" s="433"/>
      <c r="I21" s="433"/>
      <c r="J21" s="433"/>
      <c r="K21" s="433"/>
      <c r="L21" s="433"/>
      <c r="M21" s="433"/>
      <c r="N21" s="365"/>
      <c r="O21" s="385">
        <f t="shared" si="11"/>
        <v>0</v>
      </c>
      <c r="P21" s="433"/>
      <c r="Q21" s="433"/>
      <c r="R21" s="433"/>
      <c r="S21" s="433"/>
      <c r="T21" s="433"/>
      <c r="U21" s="433"/>
      <c r="V21" s="433"/>
      <c r="W21" s="417"/>
      <c r="X21" s="433"/>
      <c r="Y21" s="433"/>
      <c r="Z21" s="365"/>
      <c r="AA21" s="227"/>
      <c r="AB21" s="73" t="s">
        <v>225</v>
      </c>
      <c r="AC21" s="450"/>
      <c r="AD21" s="444"/>
      <c r="AE21" s="216" t="str">
        <f t="shared" si="1"/>
        <v>OK</v>
      </c>
      <c r="AF21" s="216" t="str">
        <f t="shared" si="2"/>
        <v>OK</v>
      </c>
      <c r="AG21" s="216" t="str">
        <f t="shared" si="3"/>
        <v>OK</v>
      </c>
      <c r="AH21" s="216" t="str">
        <f t="shared" si="4"/>
        <v>OK</v>
      </c>
      <c r="AI21" s="216" t="str">
        <f t="shared" si="5"/>
        <v>OK</v>
      </c>
      <c r="AJ21" s="216" t="str">
        <f t="shared" si="6"/>
        <v>OK</v>
      </c>
      <c r="AK21" s="216" t="str">
        <f t="shared" si="7"/>
        <v>OK</v>
      </c>
      <c r="AL21" s="250"/>
      <c r="AM21" s="444"/>
      <c r="AN21" s="444"/>
      <c r="AO21" s="444"/>
      <c r="AP21" s="444"/>
      <c r="AQ21" s="444"/>
    </row>
    <row r="22" spans="1:43" s="454" customFormat="1" ht="14.25" thickTop="1" thickBot="1" x14ac:dyDescent="0.25">
      <c r="A22" s="358">
        <v>9</v>
      </c>
      <c r="B22" s="244" t="s">
        <v>226</v>
      </c>
      <c r="C22" s="73" t="s">
        <v>225</v>
      </c>
      <c r="D22" s="225"/>
      <c r="E22" s="225"/>
      <c r="F22" s="385">
        <f t="shared" si="9"/>
        <v>0</v>
      </c>
      <c r="G22" s="433"/>
      <c r="H22" s="433"/>
      <c r="I22" s="433"/>
      <c r="J22" s="433"/>
      <c r="K22" s="433"/>
      <c r="L22" s="433"/>
      <c r="M22" s="433"/>
      <c r="N22" s="365"/>
      <c r="O22" s="385">
        <f t="shared" si="11"/>
        <v>0</v>
      </c>
      <c r="P22" s="433"/>
      <c r="Q22" s="433"/>
      <c r="R22" s="433"/>
      <c r="S22" s="433"/>
      <c r="T22" s="433"/>
      <c r="U22" s="433"/>
      <c r="V22" s="433"/>
      <c r="W22" s="385"/>
      <c r="X22" s="433"/>
      <c r="Y22" s="433"/>
      <c r="Z22" s="365"/>
      <c r="AA22" s="227"/>
      <c r="AB22" s="73" t="s">
        <v>225</v>
      </c>
      <c r="AC22" s="450"/>
      <c r="AD22" s="444"/>
      <c r="AE22" s="216" t="str">
        <f t="shared" si="1"/>
        <v>OK</v>
      </c>
      <c r="AF22" s="216" t="str">
        <f t="shared" si="2"/>
        <v>OK</v>
      </c>
      <c r="AG22" s="216" t="str">
        <f t="shared" si="3"/>
        <v>OK</v>
      </c>
      <c r="AH22" s="216" t="str">
        <f t="shared" si="4"/>
        <v>OK</v>
      </c>
      <c r="AI22" s="216" t="str">
        <f t="shared" si="5"/>
        <v>OK</v>
      </c>
      <c r="AJ22" s="216" t="str">
        <f t="shared" si="6"/>
        <v>OK</v>
      </c>
      <c r="AK22" s="216" t="str">
        <f t="shared" si="7"/>
        <v>OK</v>
      </c>
      <c r="AL22" s="250"/>
      <c r="AM22" s="444"/>
      <c r="AN22" s="444"/>
      <c r="AO22" s="444"/>
      <c r="AP22" s="444"/>
      <c r="AQ22" s="444"/>
    </row>
    <row r="23" spans="1:43" ht="60" customHeight="1" thickTop="1" thickBot="1" x14ac:dyDescent="0.25">
      <c r="A23" s="358">
        <v>10</v>
      </c>
      <c r="B23" s="228" t="s">
        <v>245</v>
      </c>
      <c r="C23" s="73"/>
      <c r="D23" s="229">
        <f>D24+D26+D28+D30+D31+D32+D33+D34+D35</f>
        <v>95100000</v>
      </c>
      <c r="E23" s="229">
        <f t="shared" ref="E23:AA23" si="12">E24+E26+E28+E30+E31+E32+E33+E34+E35</f>
        <v>0</v>
      </c>
      <c r="F23" s="230">
        <f t="shared" si="12"/>
        <v>95100000</v>
      </c>
      <c r="G23" s="230">
        <f t="shared" si="12"/>
        <v>0</v>
      </c>
      <c r="H23" s="229">
        <f t="shared" si="12"/>
        <v>40000</v>
      </c>
      <c r="I23" s="229">
        <f t="shared" si="12"/>
        <v>0</v>
      </c>
      <c r="J23" s="229">
        <f t="shared" si="12"/>
        <v>0</v>
      </c>
      <c r="K23" s="229">
        <f t="shared" si="12"/>
        <v>0</v>
      </c>
      <c r="L23" s="229">
        <f t="shared" si="12"/>
        <v>0</v>
      </c>
      <c r="M23" s="229">
        <f t="shared" si="12"/>
        <v>0</v>
      </c>
      <c r="N23" s="230">
        <f t="shared" si="12"/>
        <v>0</v>
      </c>
      <c r="O23" s="229">
        <f t="shared" si="12"/>
        <v>95060000</v>
      </c>
      <c r="P23" s="393">
        <f t="shared" si="12"/>
        <v>0</v>
      </c>
      <c r="Q23" s="229">
        <f t="shared" si="12"/>
        <v>0</v>
      </c>
      <c r="R23" s="229">
        <f t="shared" si="12"/>
        <v>0</v>
      </c>
      <c r="S23" s="229">
        <f t="shared" si="12"/>
        <v>0</v>
      </c>
      <c r="T23" s="229">
        <f t="shared" si="12"/>
        <v>0</v>
      </c>
      <c r="U23" s="229">
        <f t="shared" si="12"/>
        <v>95060000</v>
      </c>
      <c r="V23" s="229">
        <f t="shared" si="12"/>
        <v>0</v>
      </c>
      <c r="W23" s="229">
        <f t="shared" si="12"/>
        <v>95060000</v>
      </c>
      <c r="X23" s="230">
        <f t="shared" si="12"/>
        <v>0</v>
      </c>
      <c r="Y23" s="230">
        <f t="shared" si="12"/>
        <v>0</v>
      </c>
      <c r="Z23" s="230">
        <f t="shared" si="12"/>
        <v>0</v>
      </c>
      <c r="AA23" s="230">
        <f t="shared" si="12"/>
        <v>0</v>
      </c>
      <c r="AB23" s="73"/>
      <c r="AC23" s="450"/>
      <c r="AE23" s="216" t="str">
        <f t="shared" si="1"/>
        <v>OK</v>
      </c>
      <c r="AF23" s="216" t="str">
        <f t="shared" si="2"/>
        <v>OK</v>
      </c>
      <c r="AG23" s="216" t="str">
        <f t="shared" si="3"/>
        <v>OK</v>
      </c>
      <c r="AH23" s="216" t="str">
        <f t="shared" si="4"/>
        <v>OK</v>
      </c>
      <c r="AI23" s="216" t="str">
        <f t="shared" si="5"/>
        <v>OK</v>
      </c>
      <c r="AJ23" s="216" t="str">
        <f t="shared" si="6"/>
        <v>OK</v>
      </c>
      <c r="AK23" s="216" t="str">
        <f t="shared" si="7"/>
        <v>OK</v>
      </c>
    </row>
    <row r="24" spans="1:43" ht="25.15" customHeight="1" thickTop="1" thickBot="1" x14ac:dyDescent="0.25">
      <c r="A24" s="358">
        <v>11</v>
      </c>
      <c r="B24" s="231" t="s">
        <v>259</v>
      </c>
      <c r="C24" s="73" t="s">
        <v>225</v>
      </c>
      <c r="D24" s="245">
        <v>94890000</v>
      </c>
      <c r="E24" s="245"/>
      <c r="F24" s="385">
        <f t="shared" si="9"/>
        <v>94890000</v>
      </c>
      <c r="G24" s="402"/>
      <c r="H24" s="402">
        <v>0</v>
      </c>
      <c r="I24" s="402"/>
      <c r="J24" s="402"/>
      <c r="K24" s="402"/>
      <c r="L24" s="402"/>
      <c r="M24" s="402"/>
      <c r="N24" s="402"/>
      <c r="O24" s="385">
        <f>F24-H24-0.9*I24-0.8*J24-0.6*K24-0.5*L24</f>
        <v>94890000</v>
      </c>
      <c r="P24" s="423"/>
      <c r="Q24" s="246"/>
      <c r="R24" s="246"/>
      <c r="S24" s="366">
        <f>P24+Q24+R24</f>
        <v>0</v>
      </c>
      <c r="T24" s="246"/>
      <c r="U24" s="366">
        <f>O24+S24+T24</f>
        <v>94890000</v>
      </c>
      <c r="V24" s="246"/>
      <c r="W24" s="366">
        <f>U24+V24</f>
        <v>94890000</v>
      </c>
      <c r="X24" s="402"/>
      <c r="Y24" s="402"/>
      <c r="Z24" s="402"/>
      <c r="AA24" s="246"/>
      <c r="AB24" s="73" t="s">
        <v>225</v>
      </c>
      <c r="AC24" s="450"/>
      <c r="AE24" s="216" t="str">
        <f t="shared" si="1"/>
        <v>OK</v>
      </c>
      <c r="AF24" s="216" t="str">
        <f t="shared" si="2"/>
        <v>OK</v>
      </c>
      <c r="AG24" s="216" t="str">
        <f t="shared" si="3"/>
        <v>OK</v>
      </c>
      <c r="AH24" s="216" t="str">
        <f t="shared" si="4"/>
        <v>OK</v>
      </c>
      <c r="AI24" s="216" t="str">
        <f t="shared" si="5"/>
        <v>OK</v>
      </c>
      <c r="AJ24" s="216" t="str">
        <f t="shared" si="6"/>
        <v>OK</v>
      </c>
      <c r="AK24" s="216" t="str">
        <f t="shared" si="7"/>
        <v>OK</v>
      </c>
      <c r="AL24" s="444"/>
    </row>
    <row r="25" spans="1:43" ht="25.15" customHeight="1" thickTop="1" thickBot="1" x14ac:dyDescent="0.25">
      <c r="A25" s="358">
        <v>12</v>
      </c>
      <c r="B25" s="247" t="s">
        <v>260</v>
      </c>
      <c r="C25" s="73" t="s">
        <v>225</v>
      </c>
      <c r="D25" s="227"/>
      <c r="E25" s="227"/>
      <c r="F25" s="385">
        <f t="shared" si="9"/>
        <v>0</v>
      </c>
      <c r="G25" s="424"/>
      <c r="H25" s="424"/>
      <c r="I25" s="424"/>
      <c r="J25" s="424"/>
      <c r="K25" s="424"/>
      <c r="L25" s="424"/>
      <c r="M25" s="424"/>
      <c r="N25" s="424"/>
      <c r="O25" s="385">
        <f t="shared" ref="O25:O46" si="13">F25-H25-0.9*I25-0.8*J25-0.6*K25-0.5*L25</f>
        <v>0</v>
      </c>
      <c r="P25" s="425"/>
      <c r="Q25" s="249"/>
      <c r="R25" s="249"/>
      <c r="S25" s="366">
        <f t="shared" ref="S25:S35" si="14">P25+Q25+R25</f>
        <v>0</v>
      </c>
      <c r="T25" s="249"/>
      <c r="U25" s="366">
        <f t="shared" ref="U25:U46" si="15">O25+S25+T25</f>
        <v>0</v>
      </c>
      <c r="V25" s="249"/>
      <c r="W25" s="366">
        <f t="shared" ref="W25:W46" si="16">U25+V25</f>
        <v>0</v>
      </c>
      <c r="X25" s="424"/>
      <c r="Y25" s="424"/>
      <c r="Z25" s="424"/>
      <c r="AA25" s="249"/>
      <c r="AB25" s="73" t="s">
        <v>225</v>
      </c>
      <c r="AC25" s="450"/>
      <c r="AE25" s="216" t="str">
        <f t="shared" si="1"/>
        <v>OK</v>
      </c>
      <c r="AF25" s="216" t="str">
        <f t="shared" si="2"/>
        <v>OK</v>
      </c>
      <c r="AG25" s="216" t="str">
        <f t="shared" si="3"/>
        <v>OK</v>
      </c>
      <c r="AH25" s="216" t="str">
        <f t="shared" si="4"/>
        <v>OK</v>
      </c>
      <c r="AI25" s="216" t="str">
        <f t="shared" si="5"/>
        <v>OK</v>
      </c>
      <c r="AJ25" s="216" t="str">
        <f t="shared" si="6"/>
        <v>OK</v>
      </c>
      <c r="AK25" s="216" t="str">
        <f t="shared" si="7"/>
        <v>OK</v>
      </c>
      <c r="AL25" s="250" t="b">
        <f>AA25&gt;=W25*0.6</f>
        <v>1</v>
      </c>
    </row>
    <row r="26" spans="1:43" ht="25.15" customHeight="1" thickTop="1" thickBot="1" x14ac:dyDescent="0.25">
      <c r="A26" s="358">
        <v>13</v>
      </c>
      <c r="B26" s="231" t="s">
        <v>261</v>
      </c>
      <c r="C26" s="73" t="s">
        <v>225</v>
      </c>
      <c r="D26" s="227"/>
      <c r="E26" s="227"/>
      <c r="F26" s="385">
        <f t="shared" si="9"/>
        <v>0</v>
      </c>
      <c r="G26" s="227"/>
      <c r="H26" s="227"/>
      <c r="I26" s="227"/>
      <c r="J26" s="227"/>
      <c r="K26" s="227"/>
      <c r="L26" s="227"/>
      <c r="M26" s="227"/>
      <c r="N26" s="227"/>
      <c r="O26" s="385">
        <f t="shared" si="13"/>
        <v>0</v>
      </c>
      <c r="P26" s="425"/>
      <c r="Q26" s="249"/>
      <c r="R26" s="249"/>
      <c r="S26" s="366">
        <f t="shared" si="14"/>
        <v>0</v>
      </c>
      <c r="T26" s="249"/>
      <c r="U26" s="366">
        <f t="shared" si="15"/>
        <v>0</v>
      </c>
      <c r="V26" s="249"/>
      <c r="W26" s="366">
        <f t="shared" si="16"/>
        <v>0</v>
      </c>
      <c r="X26" s="227"/>
      <c r="Y26" s="227"/>
      <c r="Z26" s="227"/>
      <c r="AA26" s="365"/>
      <c r="AB26" s="73" t="s">
        <v>225</v>
      </c>
      <c r="AC26" s="450"/>
      <c r="AE26" s="216" t="str">
        <f t="shared" si="1"/>
        <v>OK</v>
      </c>
      <c r="AF26" s="216" t="str">
        <f t="shared" si="2"/>
        <v>OK</v>
      </c>
      <c r="AG26" s="216" t="str">
        <f t="shared" si="3"/>
        <v>OK</v>
      </c>
      <c r="AH26" s="216" t="str">
        <f t="shared" si="4"/>
        <v>OK</v>
      </c>
      <c r="AI26" s="216" t="str">
        <f t="shared" si="5"/>
        <v>OK</v>
      </c>
      <c r="AJ26" s="216" t="str">
        <f t="shared" si="6"/>
        <v>OK</v>
      </c>
      <c r="AK26" s="216" t="str">
        <f t="shared" si="7"/>
        <v>OK</v>
      </c>
      <c r="AL26" s="444"/>
    </row>
    <row r="27" spans="1:43" ht="25.15" customHeight="1" thickTop="1" thickBot="1" x14ac:dyDescent="0.25">
      <c r="A27" s="358">
        <v>14</v>
      </c>
      <c r="B27" s="247" t="s">
        <v>260</v>
      </c>
      <c r="C27" s="73" t="s">
        <v>225</v>
      </c>
      <c r="D27" s="227"/>
      <c r="E27" s="227"/>
      <c r="F27" s="385">
        <f t="shared" si="9"/>
        <v>0</v>
      </c>
      <c r="G27" s="424"/>
      <c r="H27" s="424"/>
      <c r="I27" s="424"/>
      <c r="J27" s="424"/>
      <c r="K27" s="424"/>
      <c r="L27" s="424"/>
      <c r="M27" s="424"/>
      <c r="N27" s="424"/>
      <c r="O27" s="385">
        <f t="shared" si="13"/>
        <v>0</v>
      </c>
      <c r="P27" s="425"/>
      <c r="Q27" s="249"/>
      <c r="R27" s="249"/>
      <c r="S27" s="366">
        <f t="shared" si="14"/>
        <v>0</v>
      </c>
      <c r="T27" s="249"/>
      <c r="U27" s="366">
        <f t="shared" si="15"/>
        <v>0</v>
      </c>
      <c r="V27" s="249"/>
      <c r="W27" s="366">
        <f t="shared" si="16"/>
        <v>0</v>
      </c>
      <c r="X27" s="424"/>
      <c r="Y27" s="424"/>
      <c r="Z27" s="424"/>
      <c r="AA27" s="365"/>
      <c r="AB27" s="73" t="s">
        <v>225</v>
      </c>
      <c r="AC27" s="450"/>
      <c r="AE27" s="216" t="str">
        <f t="shared" si="1"/>
        <v>OK</v>
      </c>
      <c r="AF27" s="216" t="str">
        <f t="shared" si="2"/>
        <v>OK</v>
      </c>
      <c r="AG27" s="216" t="str">
        <f t="shared" si="3"/>
        <v>OK</v>
      </c>
      <c r="AH27" s="216" t="str">
        <f t="shared" si="4"/>
        <v>OK</v>
      </c>
      <c r="AI27" s="216" t="str">
        <f t="shared" si="5"/>
        <v>OK</v>
      </c>
      <c r="AJ27" s="216" t="str">
        <f t="shared" si="6"/>
        <v>OK</v>
      </c>
      <c r="AK27" s="216" t="str">
        <f t="shared" si="7"/>
        <v>OK</v>
      </c>
      <c r="AL27" s="250" t="b">
        <f>AA27&gt;=W27*0.6</f>
        <v>1</v>
      </c>
    </row>
    <row r="28" spans="1:43" ht="25.15" customHeight="1" thickTop="1" thickBot="1" x14ac:dyDescent="0.25">
      <c r="A28" s="358">
        <v>15</v>
      </c>
      <c r="B28" s="231" t="s">
        <v>262</v>
      </c>
      <c r="C28" s="73" t="s">
        <v>225</v>
      </c>
      <c r="D28" s="227">
        <v>20000</v>
      </c>
      <c r="E28" s="227"/>
      <c r="F28" s="385">
        <f t="shared" si="9"/>
        <v>20000</v>
      </c>
      <c r="G28" s="227"/>
      <c r="H28" s="227">
        <v>0</v>
      </c>
      <c r="I28" s="227"/>
      <c r="J28" s="227"/>
      <c r="K28" s="227"/>
      <c r="L28" s="227"/>
      <c r="M28" s="227"/>
      <c r="N28" s="227"/>
      <c r="O28" s="385">
        <f t="shared" si="13"/>
        <v>20000</v>
      </c>
      <c r="P28" s="425"/>
      <c r="Q28" s="249"/>
      <c r="R28" s="249"/>
      <c r="S28" s="366">
        <f t="shared" si="14"/>
        <v>0</v>
      </c>
      <c r="T28" s="249"/>
      <c r="U28" s="366">
        <f t="shared" si="15"/>
        <v>20000</v>
      </c>
      <c r="V28" s="249"/>
      <c r="W28" s="366">
        <f t="shared" si="16"/>
        <v>20000</v>
      </c>
      <c r="X28" s="227"/>
      <c r="Y28" s="227"/>
      <c r="Z28" s="227"/>
      <c r="AA28" s="365"/>
      <c r="AB28" s="73" t="s">
        <v>225</v>
      </c>
      <c r="AC28" s="450"/>
      <c r="AE28" s="216" t="str">
        <f t="shared" si="1"/>
        <v>OK</v>
      </c>
      <c r="AF28" s="216" t="str">
        <f t="shared" si="2"/>
        <v>OK</v>
      </c>
      <c r="AG28" s="216" t="str">
        <f t="shared" si="3"/>
        <v>OK</v>
      </c>
      <c r="AH28" s="216" t="str">
        <f t="shared" si="4"/>
        <v>OK</v>
      </c>
      <c r="AI28" s="216" t="str">
        <f t="shared" si="5"/>
        <v>OK</v>
      </c>
      <c r="AJ28" s="216" t="str">
        <f t="shared" si="6"/>
        <v>OK</v>
      </c>
      <c r="AK28" s="216" t="str">
        <f t="shared" si="7"/>
        <v>OK</v>
      </c>
      <c r="AL28" s="444"/>
    </row>
    <row r="29" spans="1:43" ht="25.15" customHeight="1" thickTop="1" thickBot="1" x14ac:dyDescent="0.25">
      <c r="A29" s="358">
        <v>16</v>
      </c>
      <c r="B29" s="247" t="s">
        <v>260</v>
      </c>
      <c r="C29" s="73" t="s">
        <v>225</v>
      </c>
      <c r="D29" s="227"/>
      <c r="E29" s="227"/>
      <c r="F29" s="385">
        <f t="shared" si="9"/>
        <v>0</v>
      </c>
      <c r="G29" s="424"/>
      <c r="H29" s="424"/>
      <c r="I29" s="424"/>
      <c r="J29" s="424"/>
      <c r="K29" s="424"/>
      <c r="L29" s="424"/>
      <c r="M29" s="424"/>
      <c r="N29" s="424"/>
      <c r="O29" s="385">
        <f t="shared" si="13"/>
        <v>0</v>
      </c>
      <c r="P29" s="425"/>
      <c r="Q29" s="249"/>
      <c r="R29" s="249"/>
      <c r="S29" s="366">
        <f t="shared" si="14"/>
        <v>0</v>
      </c>
      <c r="T29" s="249"/>
      <c r="U29" s="366">
        <f t="shared" si="15"/>
        <v>0</v>
      </c>
      <c r="V29" s="249"/>
      <c r="W29" s="366">
        <f t="shared" si="16"/>
        <v>0</v>
      </c>
      <c r="X29" s="424"/>
      <c r="Y29" s="424"/>
      <c r="Z29" s="424"/>
      <c r="AA29" s="365"/>
      <c r="AB29" s="73" t="s">
        <v>225</v>
      </c>
      <c r="AC29" s="450"/>
      <c r="AE29" s="216" t="str">
        <f t="shared" si="1"/>
        <v>OK</v>
      </c>
      <c r="AF29" s="216" t="str">
        <f t="shared" si="2"/>
        <v>OK</v>
      </c>
      <c r="AG29" s="216" t="str">
        <f t="shared" si="3"/>
        <v>OK</v>
      </c>
      <c r="AH29" s="216" t="str">
        <f t="shared" si="4"/>
        <v>OK</v>
      </c>
      <c r="AI29" s="216" t="str">
        <f t="shared" si="5"/>
        <v>OK</v>
      </c>
      <c r="AJ29" s="216" t="str">
        <f t="shared" si="6"/>
        <v>OK</v>
      </c>
      <c r="AK29" s="216" t="str">
        <f t="shared" si="7"/>
        <v>OK</v>
      </c>
      <c r="AL29" s="250" t="b">
        <f>AA29&gt;=W29*0.6</f>
        <v>1</v>
      </c>
    </row>
    <row r="30" spans="1:43" ht="25.15" customHeight="1" thickTop="1" thickBot="1" x14ac:dyDescent="0.25">
      <c r="A30" s="358">
        <v>17</v>
      </c>
      <c r="B30" s="231" t="s">
        <v>332</v>
      </c>
      <c r="C30" s="73" t="s">
        <v>225</v>
      </c>
      <c r="D30" s="227"/>
      <c r="E30" s="227"/>
      <c r="F30" s="385">
        <f t="shared" si="9"/>
        <v>0</v>
      </c>
      <c r="G30" s="227"/>
      <c r="H30" s="227"/>
      <c r="I30" s="227"/>
      <c r="J30" s="227"/>
      <c r="K30" s="227"/>
      <c r="L30" s="227"/>
      <c r="M30" s="227"/>
      <c r="N30" s="227"/>
      <c r="O30" s="385">
        <f t="shared" si="13"/>
        <v>0</v>
      </c>
      <c r="P30" s="425"/>
      <c r="Q30" s="249"/>
      <c r="R30" s="249"/>
      <c r="S30" s="366">
        <f t="shared" si="14"/>
        <v>0</v>
      </c>
      <c r="T30" s="249"/>
      <c r="U30" s="366">
        <f t="shared" si="15"/>
        <v>0</v>
      </c>
      <c r="V30" s="249"/>
      <c r="W30" s="366">
        <f t="shared" si="16"/>
        <v>0</v>
      </c>
      <c r="X30" s="227"/>
      <c r="Y30" s="227"/>
      <c r="Z30" s="227"/>
      <c r="AA30" s="365"/>
      <c r="AB30" s="73" t="s">
        <v>225</v>
      </c>
      <c r="AC30" s="450"/>
      <c r="AE30" s="216" t="str">
        <f t="shared" si="1"/>
        <v>OK</v>
      </c>
      <c r="AF30" s="216" t="str">
        <f t="shared" si="2"/>
        <v>OK</v>
      </c>
      <c r="AG30" s="216" t="str">
        <f t="shared" si="3"/>
        <v>OK</v>
      </c>
      <c r="AH30" s="216" t="str">
        <f t="shared" si="4"/>
        <v>OK</v>
      </c>
      <c r="AI30" s="216" t="str">
        <f t="shared" si="5"/>
        <v>OK</v>
      </c>
      <c r="AJ30" s="216" t="str">
        <f t="shared" si="6"/>
        <v>OK</v>
      </c>
      <c r="AK30" s="216" t="str">
        <f t="shared" si="7"/>
        <v>OK</v>
      </c>
      <c r="AL30" s="444"/>
    </row>
    <row r="31" spans="1:43" ht="25.15" customHeight="1" thickTop="1" thickBot="1" x14ac:dyDescent="0.25">
      <c r="A31" s="389"/>
      <c r="B31" s="387" t="s">
        <v>263</v>
      </c>
      <c r="C31" s="167" t="s">
        <v>225</v>
      </c>
      <c r="D31" s="394"/>
      <c r="E31" s="394"/>
      <c r="F31" s="395"/>
      <c r="G31" s="394"/>
      <c r="H31" s="394"/>
      <c r="I31" s="394"/>
      <c r="J31" s="394"/>
      <c r="K31" s="394"/>
      <c r="L31" s="394"/>
      <c r="M31" s="394"/>
      <c r="N31" s="394"/>
      <c r="O31" s="396"/>
      <c r="P31" s="397"/>
      <c r="Q31" s="396"/>
      <c r="R31" s="396"/>
      <c r="S31" s="396"/>
      <c r="T31" s="396"/>
      <c r="U31" s="394"/>
      <c r="V31" s="396"/>
      <c r="W31" s="394"/>
      <c r="X31" s="394"/>
      <c r="Y31" s="394"/>
      <c r="Z31" s="394"/>
      <c r="AA31" s="395"/>
      <c r="AB31" s="167" t="s">
        <v>225</v>
      </c>
      <c r="AL31" s="444"/>
    </row>
    <row r="32" spans="1:43" ht="25.15" customHeight="1" thickTop="1" thickBot="1" x14ac:dyDescent="0.25">
      <c r="A32" s="358">
        <v>18</v>
      </c>
      <c r="B32" s="231" t="s">
        <v>264</v>
      </c>
      <c r="C32" s="73" t="s">
        <v>225</v>
      </c>
      <c r="D32" s="227">
        <v>50000</v>
      </c>
      <c r="E32" s="227"/>
      <c r="F32" s="366">
        <f>D32+E32</f>
        <v>50000</v>
      </c>
      <c r="G32" s="227"/>
      <c r="H32" s="227">
        <v>0</v>
      </c>
      <c r="I32" s="227"/>
      <c r="J32" s="227"/>
      <c r="K32" s="227"/>
      <c r="L32" s="227"/>
      <c r="M32" s="227"/>
      <c r="N32" s="227"/>
      <c r="O32" s="385">
        <f t="shared" si="13"/>
        <v>50000</v>
      </c>
      <c r="P32" s="425"/>
      <c r="Q32" s="249"/>
      <c r="R32" s="249"/>
      <c r="S32" s="366">
        <f t="shared" si="14"/>
        <v>0</v>
      </c>
      <c r="T32" s="249"/>
      <c r="U32" s="366">
        <f t="shared" si="15"/>
        <v>50000</v>
      </c>
      <c r="V32" s="249"/>
      <c r="W32" s="366">
        <f t="shared" si="16"/>
        <v>50000</v>
      </c>
      <c r="X32" s="227"/>
      <c r="Y32" s="227"/>
      <c r="Z32" s="227"/>
      <c r="AA32" s="365"/>
      <c r="AB32" s="73" t="s">
        <v>225</v>
      </c>
      <c r="AC32" s="450"/>
      <c r="AE32" s="216" t="str">
        <f t="shared" si="1"/>
        <v>OK</v>
      </c>
      <c r="AF32" s="216" t="str">
        <f t="shared" si="2"/>
        <v>OK</v>
      </c>
      <c r="AG32" s="216" t="str">
        <f t="shared" si="3"/>
        <v>OK</v>
      </c>
      <c r="AH32" s="216" t="str">
        <f t="shared" si="4"/>
        <v>OK</v>
      </c>
      <c r="AI32" s="216" t="str">
        <f t="shared" si="5"/>
        <v>OK</v>
      </c>
      <c r="AJ32" s="216" t="str">
        <f t="shared" si="6"/>
        <v>OK</v>
      </c>
      <c r="AK32" s="216" t="str">
        <f t="shared" si="7"/>
        <v>OK</v>
      </c>
      <c r="AL32" s="444"/>
    </row>
    <row r="33" spans="1:38" ht="25.15" customHeight="1" thickTop="1" thickBot="1" x14ac:dyDescent="0.25">
      <c r="A33" s="358">
        <v>19</v>
      </c>
      <c r="B33" s="231" t="s">
        <v>265</v>
      </c>
      <c r="C33" s="73" t="s">
        <v>225</v>
      </c>
      <c r="D33" s="227">
        <v>0</v>
      </c>
      <c r="E33" s="227"/>
      <c r="F33" s="385">
        <f>D33+E33</f>
        <v>0</v>
      </c>
      <c r="G33" s="227"/>
      <c r="H33" s="227">
        <v>0</v>
      </c>
      <c r="I33" s="227"/>
      <c r="J33" s="227"/>
      <c r="K33" s="227"/>
      <c r="L33" s="227"/>
      <c r="M33" s="227"/>
      <c r="N33" s="227"/>
      <c r="O33" s="385">
        <f t="shared" si="13"/>
        <v>0</v>
      </c>
      <c r="P33" s="425"/>
      <c r="Q33" s="249"/>
      <c r="R33" s="249"/>
      <c r="S33" s="366">
        <f t="shared" si="14"/>
        <v>0</v>
      </c>
      <c r="T33" s="249"/>
      <c r="U33" s="366">
        <f t="shared" si="15"/>
        <v>0</v>
      </c>
      <c r="V33" s="249"/>
      <c r="W33" s="366">
        <f t="shared" si="16"/>
        <v>0</v>
      </c>
      <c r="X33" s="227"/>
      <c r="Y33" s="227"/>
      <c r="Z33" s="227"/>
      <c r="AA33" s="365"/>
      <c r="AB33" s="73" t="s">
        <v>225</v>
      </c>
      <c r="AC33" s="450"/>
      <c r="AE33" s="216" t="str">
        <f t="shared" si="1"/>
        <v>OK</v>
      </c>
      <c r="AF33" s="216" t="str">
        <f t="shared" si="2"/>
        <v>OK</v>
      </c>
      <c r="AG33" s="216" t="str">
        <f t="shared" si="3"/>
        <v>OK</v>
      </c>
      <c r="AH33" s="216" t="str">
        <f t="shared" si="4"/>
        <v>OK</v>
      </c>
      <c r="AI33" s="216" t="str">
        <f t="shared" si="5"/>
        <v>OK</v>
      </c>
      <c r="AJ33" s="216" t="str">
        <f t="shared" si="6"/>
        <v>OK</v>
      </c>
      <c r="AK33" s="216" t="str">
        <f t="shared" si="7"/>
        <v>OK</v>
      </c>
      <c r="AL33" s="444"/>
    </row>
    <row r="34" spans="1:38" ht="24.4" customHeight="1" thickTop="1" thickBot="1" x14ac:dyDescent="0.25">
      <c r="A34" s="358">
        <v>20</v>
      </c>
      <c r="B34" s="231" t="s">
        <v>266</v>
      </c>
      <c r="C34" s="73" t="s">
        <v>225</v>
      </c>
      <c r="D34" s="227">
        <v>140000</v>
      </c>
      <c r="E34" s="227"/>
      <c r="F34" s="385">
        <f>D34+E34</f>
        <v>140000</v>
      </c>
      <c r="G34" s="227"/>
      <c r="H34" s="227">
        <v>40000</v>
      </c>
      <c r="I34" s="227"/>
      <c r="J34" s="227"/>
      <c r="K34" s="227"/>
      <c r="L34" s="227"/>
      <c r="M34" s="227"/>
      <c r="N34" s="227"/>
      <c r="O34" s="385">
        <f t="shared" si="13"/>
        <v>100000</v>
      </c>
      <c r="P34" s="425"/>
      <c r="Q34" s="249"/>
      <c r="R34" s="249"/>
      <c r="S34" s="366">
        <f t="shared" si="14"/>
        <v>0</v>
      </c>
      <c r="T34" s="249"/>
      <c r="U34" s="366">
        <f t="shared" si="15"/>
        <v>100000</v>
      </c>
      <c r="V34" s="249"/>
      <c r="W34" s="366">
        <f t="shared" si="16"/>
        <v>100000</v>
      </c>
      <c r="X34" s="227"/>
      <c r="Y34" s="227"/>
      <c r="Z34" s="227"/>
      <c r="AA34" s="365"/>
      <c r="AB34" s="73" t="s">
        <v>225</v>
      </c>
      <c r="AC34" s="450"/>
      <c r="AE34" s="216" t="str">
        <f t="shared" si="1"/>
        <v>OK</v>
      </c>
      <c r="AF34" s="216" t="str">
        <f t="shared" si="2"/>
        <v>OK</v>
      </c>
      <c r="AG34" s="216" t="str">
        <f t="shared" si="3"/>
        <v>OK</v>
      </c>
      <c r="AH34" s="216" t="str">
        <f t="shared" si="4"/>
        <v>OK</v>
      </c>
      <c r="AI34" s="216" t="str">
        <f t="shared" si="5"/>
        <v>OK</v>
      </c>
      <c r="AJ34" s="216" t="str">
        <f t="shared" si="6"/>
        <v>OK</v>
      </c>
      <c r="AK34" s="216" t="str">
        <f t="shared" si="7"/>
        <v>OK</v>
      </c>
      <c r="AL34" s="444"/>
    </row>
    <row r="35" spans="1:38" ht="24.4" customHeight="1" thickTop="1" thickBot="1" x14ac:dyDescent="0.25">
      <c r="A35" s="358">
        <v>21</v>
      </c>
      <c r="B35" s="234" t="s">
        <v>267</v>
      </c>
      <c r="C35" s="73" t="s">
        <v>225</v>
      </c>
      <c r="D35" s="227">
        <v>0</v>
      </c>
      <c r="E35" s="227"/>
      <c r="F35" s="385">
        <f>D35+E35</f>
        <v>0</v>
      </c>
      <c r="G35" s="227"/>
      <c r="H35" s="227"/>
      <c r="I35" s="227"/>
      <c r="J35" s="227"/>
      <c r="K35" s="227"/>
      <c r="L35" s="227"/>
      <c r="M35" s="227"/>
      <c r="N35" s="227"/>
      <c r="O35" s="385">
        <f t="shared" si="13"/>
        <v>0</v>
      </c>
      <c r="P35" s="425"/>
      <c r="Q35" s="249"/>
      <c r="R35" s="249"/>
      <c r="S35" s="366">
        <f t="shared" si="14"/>
        <v>0</v>
      </c>
      <c r="T35" s="249"/>
      <c r="U35" s="366">
        <f t="shared" si="15"/>
        <v>0</v>
      </c>
      <c r="V35" s="249"/>
      <c r="W35" s="366">
        <f t="shared" si="16"/>
        <v>0</v>
      </c>
      <c r="X35" s="227"/>
      <c r="Y35" s="227"/>
      <c r="Z35" s="227"/>
      <c r="AA35" s="365"/>
      <c r="AB35" s="73" t="s">
        <v>225</v>
      </c>
      <c r="AC35" s="450"/>
      <c r="AE35" s="216" t="str">
        <f t="shared" si="1"/>
        <v>OK</v>
      </c>
      <c r="AF35" s="216" t="str">
        <f t="shared" si="2"/>
        <v>OK</v>
      </c>
      <c r="AG35" s="216" t="str">
        <f t="shared" si="3"/>
        <v>OK</v>
      </c>
      <c r="AH35" s="216" t="str">
        <f t="shared" si="4"/>
        <v>OK</v>
      </c>
      <c r="AI35" s="216" t="str">
        <f t="shared" si="5"/>
        <v>OK</v>
      </c>
      <c r="AJ35" s="216" t="str">
        <f t="shared" si="6"/>
        <v>OK</v>
      </c>
      <c r="AK35" s="216" t="str">
        <f t="shared" si="7"/>
        <v>OK</v>
      </c>
      <c r="AL35" s="444"/>
    </row>
    <row r="36" spans="1:38" ht="120" customHeight="1" thickTop="1" thickBot="1" x14ac:dyDescent="0.25">
      <c r="A36" s="358">
        <v>22</v>
      </c>
      <c r="B36" s="195" t="s">
        <v>268</v>
      </c>
      <c r="C36" s="73"/>
      <c r="D36" s="230">
        <f>SUM(D37:D41,D42,D43:D45,D46)</f>
        <v>230000</v>
      </c>
      <c r="E36" s="230">
        <f t="shared" ref="E36:Z36" si="17">SUM(E37:E41,E42,E43:E45,E46)</f>
        <v>0</v>
      </c>
      <c r="F36" s="229">
        <f t="shared" si="17"/>
        <v>230000</v>
      </c>
      <c r="G36" s="230">
        <f t="shared" si="17"/>
        <v>0</v>
      </c>
      <c r="H36" s="230">
        <f t="shared" si="17"/>
        <v>0</v>
      </c>
      <c r="I36" s="230">
        <f t="shared" si="17"/>
        <v>0</v>
      </c>
      <c r="J36" s="230">
        <f t="shared" si="17"/>
        <v>0</v>
      </c>
      <c r="K36" s="230">
        <f t="shared" si="17"/>
        <v>0</v>
      </c>
      <c r="L36" s="230">
        <f t="shared" si="17"/>
        <v>0</v>
      </c>
      <c r="M36" s="230">
        <f t="shared" si="17"/>
        <v>0</v>
      </c>
      <c r="N36" s="230">
        <f t="shared" si="17"/>
        <v>0</v>
      </c>
      <c r="O36" s="230">
        <f t="shared" si="17"/>
        <v>230000</v>
      </c>
      <c r="P36" s="398">
        <f t="shared" si="17"/>
        <v>0</v>
      </c>
      <c r="Q36" s="230">
        <f t="shared" si="17"/>
        <v>0</v>
      </c>
      <c r="R36" s="230">
        <f t="shared" si="17"/>
        <v>0</v>
      </c>
      <c r="S36" s="230">
        <f t="shared" si="17"/>
        <v>0</v>
      </c>
      <c r="T36" s="230">
        <f t="shared" si="17"/>
        <v>0</v>
      </c>
      <c r="U36" s="230">
        <f t="shared" si="17"/>
        <v>230000</v>
      </c>
      <c r="V36" s="230">
        <f t="shared" si="17"/>
        <v>0</v>
      </c>
      <c r="W36" s="230">
        <f t="shared" si="17"/>
        <v>230000</v>
      </c>
      <c r="X36" s="230">
        <f t="shared" si="17"/>
        <v>0</v>
      </c>
      <c r="Y36" s="230">
        <f t="shared" si="17"/>
        <v>0</v>
      </c>
      <c r="Z36" s="230">
        <f t="shared" si="17"/>
        <v>0</v>
      </c>
      <c r="AA36" s="365"/>
      <c r="AB36" s="73"/>
      <c r="AC36" s="450"/>
      <c r="AE36" s="216" t="str">
        <f t="shared" si="1"/>
        <v>OK</v>
      </c>
      <c r="AF36" s="216" t="str">
        <f t="shared" si="2"/>
        <v>OK</v>
      </c>
      <c r="AG36" s="216" t="str">
        <f t="shared" si="3"/>
        <v>OK</v>
      </c>
      <c r="AH36" s="216" t="str">
        <f t="shared" si="4"/>
        <v>OK</v>
      </c>
      <c r="AI36" s="216" t="str">
        <f t="shared" si="5"/>
        <v>OK</v>
      </c>
      <c r="AJ36" s="216" t="str">
        <f t="shared" si="6"/>
        <v>OK</v>
      </c>
      <c r="AK36" s="216" t="str">
        <f t="shared" si="7"/>
        <v>OK</v>
      </c>
      <c r="AL36" s="444"/>
    </row>
    <row r="37" spans="1:38" ht="24.4" customHeight="1" thickTop="1" thickBot="1" x14ac:dyDescent="0.25">
      <c r="A37" s="358">
        <v>23</v>
      </c>
      <c r="B37" s="236" t="s">
        <v>139</v>
      </c>
      <c r="C37" s="73" t="s">
        <v>225</v>
      </c>
      <c r="D37" s="225"/>
      <c r="E37" s="225"/>
      <c r="F37" s="385">
        <f>D37+E37</f>
        <v>0</v>
      </c>
      <c r="G37" s="225"/>
      <c r="H37" s="225"/>
      <c r="I37" s="225"/>
      <c r="J37" s="225"/>
      <c r="K37" s="225"/>
      <c r="L37" s="225"/>
      <c r="M37" s="225"/>
      <c r="N37" s="225"/>
      <c r="O37" s="385">
        <f t="shared" si="13"/>
        <v>0</v>
      </c>
      <c r="P37" s="426"/>
      <c r="Q37" s="232"/>
      <c r="R37" s="232"/>
      <c r="S37" s="366">
        <f>P37+Q37+R37</f>
        <v>0</v>
      </c>
      <c r="T37" s="232"/>
      <c r="U37" s="366">
        <f t="shared" si="15"/>
        <v>0</v>
      </c>
      <c r="V37" s="232"/>
      <c r="W37" s="366">
        <f t="shared" si="16"/>
        <v>0</v>
      </c>
      <c r="X37" s="225"/>
      <c r="Y37" s="225"/>
      <c r="Z37" s="225"/>
      <c r="AA37" s="364"/>
      <c r="AB37" s="73" t="s">
        <v>225</v>
      </c>
      <c r="AC37" s="450"/>
      <c r="AE37" s="216" t="str">
        <f t="shared" si="1"/>
        <v>OK</v>
      </c>
      <c r="AF37" s="216" t="str">
        <f t="shared" si="2"/>
        <v>OK</v>
      </c>
      <c r="AG37" s="216" t="str">
        <f t="shared" si="3"/>
        <v>OK</v>
      </c>
      <c r="AH37" s="216" t="str">
        <f t="shared" si="4"/>
        <v>OK</v>
      </c>
      <c r="AI37" s="216" t="str">
        <f t="shared" si="5"/>
        <v>OK</v>
      </c>
      <c r="AJ37" s="216" t="str">
        <f t="shared" si="6"/>
        <v>OK</v>
      </c>
      <c r="AK37" s="216" t="str">
        <f t="shared" si="7"/>
        <v>OK</v>
      </c>
      <c r="AL37" s="250" t="b">
        <f>AA37&gt;=W37*B37</f>
        <v>1</v>
      </c>
    </row>
    <row r="38" spans="1:38" ht="24.4" customHeight="1" thickTop="1" thickBot="1" x14ac:dyDescent="0.25">
      <c r="A38" s="358">
        <v>24</v>
      </c>
      <c r="B38" s="236" t="s">
        <v>238</v>
      </c>
      <c r="C38" s="73" t="s">
        <v>225</v>
      </c>
      <c r="D38" s="227"/>
      <c r="E38" s="227"/>
      <c r="F38" s="385">
        <f t="shared" ref="F38:F46" si="18">D38+E38</f>
        <v>0</v>
      </c>
      <c r="G38" s="227"/>
      <c r="H38" s="227"/>
      <c r="I38" s="227"/>
      <c r="J38" s="227"/>
      <c r="K38" s="227"/>
      <c r="L38" s="227"/>
      <c r="M38" s="227"/>
      <c r="N38" s="227"/>
      <c r="O38" s="385">
        <f t="shared" si="13"/>
        <v>0</v>
      </c>
      <c r="P38" s="425"/>
      <c r="Q38" s="249"/>
      <c r="R38" s="249"/>
      <c r="S38" s="366">
        <f t="shared" ref="S38:S46" si="19">P38+Q38+R38</f>
        <v>0</v>
      </c>
      <c r="T38" s="249"/>
      <c r="U38" s="366">
        <f t="shared" si="15"/>
        <v>0</v>
      </c>
      <c r="V38" s="249"/>
      <c r="W38" s="366">
        <f t="shared" si="16"/>
        <v>0</v>
      </c>
      <c r="X38" s="227"/>
      <c r="Y38" s="227"/>
      <c r="Z38" s="227"/>
      <c r="AA38" s="365"/>
      <c r="AB38" s="73" t="s">
        <v>225</v>
      </c>
      <c r="AC38" s="450"/>
      <c r="AE38" s="216" t="str">
        <f t="shared" si="1"/>
        <v>OK</v>
      </c>
      <c r="AF38" s="216" t="str">
        <f t="shared" si="2"/>
        <v>OK</v>
      </c>
      <c r="AG38" s="216" t="str">
        <f t="shared" si="3"/>
        <v>OK</v>
      </c>
      <c r="AH38" s="216" t="str">
        <f t="shared" si="4"/>
        <v>OK</v>
      </c>
      <c r="AI38" s="216" t="str">
        <f t="shared" si="5"/>
        <v>OK</v>
      </c>
      <c r="AJ38" s="216" t="str">
        <f t="shared" si="6"/>
        <v>OK</v>
      </c>
      <c r="AK38" s="216" t="str">
        <f t="shared" si="7"/>
        <v>OK</v>
      </c>
      <c r="AL38" s="250" t="b">
        <f t="shared" ref="AL38:AL46" si="20">AA38&gt;=W38*B38</f>
        <v>1</v>
      </c>
    </row>
    <row r="39" spans="1:38" ht="24.4" customHeight="1" thickTop="1" thickBot="1" x14ac:dyDescent="0.25">
      <c r="A39" s="358">
        <v>25</v>
      </c>
      <c r="B39" s="236" t="s">
        <v>269</v>
      </c>
      <c r="C39" s="73" t="s">
        <v>225</v>
      </c>
      <c r="D39" s="227"/>
      <c r="E39" s="227"/>
      <c r="F39" s="385">
        <f t="shared" si="18"/>
        <v>0</v>
      </c>
      <c r="G39" s="227"/>
      <c r="H39" s="227"/>
      <c r="I39" s="227"/>
      <c r="J39" s="227"/>
      <c r="K39" s="227"/>
      <c r="L39" s="227"/>
      <c r="M39" s="227"/>
      <c r="N39" s="227"/>
      <c r="O39" s="385">
        <f t="shared" si="13"/>
        <v>0</v>
      </c>
      <c r="P39" s="425"/>
      <c r="Q39" s="249"/>
      <c r="R39" s="249"/>
      <c r="S39" s="366">
        <f t="shared" si="19"/>
        <v>0</v>
      </c>
      <c r="T39" s="249"/>
      <c r="U39" s="366">
        <f t="shared" si="15"/>
        <v>0</v>
      </c>
      <c r="V39" s="249"/>
      <c r="W39" s="366">
        <f t="shared" si="16"/>
        <v>0</v>
      </c>
      <c r="X39" s="227"/>
      <c r="Y39" s="227"/>
      <c r="Z39" s="227"/>
      <c r="AA39" s="365"/>
      <c r="AB39" s="73" t="s">
        <v>225</v>
      </c>
      <c r="AC39" s="450"/>
      <c r="AE39" s="216" t="str">
        <f t="shared" si="1"/>
        <v>OK</v>
      </c>
      <c r="AF39" s="216" t="str">
        <f t="shared" si="2"/>
        <v>OK</v>
      </c>
      <c r="AG39" s="216" t="str">
        <f t="shared" si="3"/>
        <v>OK</v>
      </c>
      <c r="AH39" s="216" t="str">
        <f t="shared" si="4"/>
        <v>OK</v>
      </c>
      <c r="AI39" s="216" t="str">
        <f t="shared" si="5"/>
        <v>OK</v>
      </c>
      <c r="AJ39" s="216" t="str">
        <f t="shared" si="6"/>
        <v>OK</v>
      </c>
      <c r="AK39" s="216" t="str">
        <f t="shared" si="7"/>
        <v>OK</v>
      </c>
      <c r="AL39" s="250" t="b">
        <f t="shared" si="20"/>
        <v>1</v>
      </c>
    </row>
    <row r="40" spans="1:38" ht="24.4" customHeight="1" thickTop="1" thickBot="1" x14ac:dyDescent="0.25">
      <c r="A40" s="358">
        <v>26</v>
      </c>
      <c r="B40" s="236" t="s">
        <v>239</v>
      </c>
      <c r="C40" s="73" t="s">
        <v>225</v>
      </c>
      <c r="D40" s="227"/>
      <c r="E40" s="227"/>
      <c r="F40" s="385">
        <f t="shared" si="18"/>
        <v>0</v>
      </c>
      <c r="G40" s="227"/>
      <c r="H40" s="227"/>
      <c r="I40" s="227"/>
      <c r="J40" s="227"/>
      <c r="K40" s="227"/>
      <c r="L40" s="227"/>
      <c r="M40" s="227"/>
      <c r="N40" s="227"/>
      <c r="O40" s="385">
        <f t="shared" si="13"/>
        <v>0</v>
      </c>
      <c r="P40" s="425"/>
      <c r="Q40" s="249"/>
      <c r="R40" s="249"/>
      <c r="S40" s="366">
        <f t="shared" si="19"/>
        <v>0</v>
      </c>
      <c r="T40" s="249"/>
      <c r="U40" s="366">
        <f t="shared" si="15"/>
        <v>0</v>
      </c>
      <c r="V40" s="249"/>
      <c r="W40" s="366">
        <f t="shared" si="16"/>
        <v>0</v>
      </c>
      <c r="X40" s="227"/>
      <c r="Y40" s="227"/>
      <c r="Z40" s="227"/>
      <c r="AA40" s="365"/>
      <c r="AB40" s="73" t="s">
        <v>225</v>
      </c>
      <c r="AC40" s="450"/>
      <c r="AE40" s="216" t="str">
        <f t="shared" si="1"/>
        <v>OK</v>
      </c>
      <c r="AF40" s="216" t="str">
        <f t="shared" si="2"/>
        <v>OK</v>
      </c>
      <c r="AG40" s="216" t="str">
        <f t="shared" si="3"/>
        <v>OK</v>
      </c>
      <c r="AH40" s="216" t="str">
        <f t="shared" si="4"/>
        <v>OK</v>
      </c>
      <c r="AI40" s="216" t="str">
        <f t="shared" si="5"/>
        <v>OK</v>
      </c>
      <c r="AJ40" s="216" t="str">
        <f t="shared" si="6"/>
        <v>OK</v>
      </c>
      <c r="AK40" s="216" t="str">
        <f t="shared" si="7"/>
        <v>OK</v>
      </c>
      <c r="AL40" s="250" t="b">
        <f t="shared" si="20"/>
        <v>1</v>
      </c>
    </row>
    <row r="41" spans="1:38" ht="24.4" customHeight="1" thickTop="1" thickBot="1" x14ac:dyDescent="0.25">
      <c r="A41" s="358">
        <v>27</v>
      </c>
      <c r="B41" s="236" t="s">
        <v>270</v>
      </c>
      <c r="C41" s="73" t="s">
        <v>225</v>
      </c>
      <c r="D41" s="227"/>
      <c r="E41" s="227"/>
      <c r="F41" s="385">
        <f t="shared" si="18"/>
        <v>0</v>
      </c>
      <c r="G41" s="227"/>
      <c r="H41" s="227"/>
      <c r="I41" s="227"/>
      <c r="J41" s="227"/>
      <c r="K41" s="227"/>
      <c r="L41" s="227"/>
      <c r="M41" s="227"/>
      <c r="N41" s="227"/>
      <c r="O41" s="385">
        <f t="shared" si="13"/>
        <v>0</v>
      </c>
      <c r="P41" s="425"/>
      <c r="Q41" s="249"/>
      <c r="R41" s="249"/>
      <c r="S41" s="366">
        <f t="shared" si="19"/>
        <v>0</v>
      </c>
      <c r="T41" s="249"/>
      <c r="U41" s="366">
        <f t="shared" si="15"/>
        <v>0</v>
      </c>
      <c r="V41" s="249"/>
      <c r="W41" s="366">
        <f t="shared" si="16"/>
        <v>0</v>
      </c>
      <c r="X41" s="227"/>
      <c r="Y41" s="227"/>
      <c r="Z41" s="227"/>
      <c r="AA41" s="365"/>
      <c r="AB41" s="73" t="s">
        <v>225</v>
      </c>
      <c r="AC41" s="450"/>
      <c r="AE41" s="216" t="str">
        <f t="shared" si="1"/>
        <v>OK</v>
      </c>
      <c r="AF41" s="216" t="str">
        <f t="shared" si="2"/>
        <v>OK</v>
      </c>
      <c r="AG41" s="216" t="str">
        <f t="shared" si="3"/>
        <v>OK</v>
      </c>
      <c r="AH41" s="216" t="str">
        <f t="shared" si="4"/>
        <v>OK</v>
      </c>
      <c r="AI41" s="216" t="str">
        <f t="shared" si="5"/>
        <v>OK</v>
      </c>
      <c r="AJ41" s="216" t="str">
        <f t="shared" si="6"/>
        <v>OK</v>
      </c>
      <c r="AK41" s="216" t="str">
        <f t="shared" si="7"/>
        <v>OK</v>
      </c>
      <c r="AL41" s="250" t="b">
        <f t="shared" si="20"/>
        <v>1</v>
      </c>
    </row>
    <row r="42" spans="1:38" ht="24.4" customHeight="1" thickTop="1" thickBot="1" x14ac:dyDescent="0.25">
      <c r="A42" s="358">
        <v>28</v>
      </c>
      <c r="B42" s="236" t="s">
        <v>240</v>
      </c>
      <c r="C42" s="73" t="s">
        <v>225</v>
      </c>
      <c r="D42" s="227"/>
      <c r="E42" s="227"/>
      <c r="F42" s="385">
        <f t="shared" si="18"/>
        <v>0</v>
      </c>
      <c r="G42" s="365"/>
      <c r="H42" s="365"/>
      <c r="I42" s="365"/>
      <c r="J42" s="365"/>
      <c r="K42" s="365"/>
      <c r="L42" s="365"/>
      <c r="M42" s="365"/>
      <c r="N42" s="365"/>
      <c r="O42" s="385">
        <f t="shared" si="13"/>
        <v>0</v>
      </c>
      <c r="P42" s="425"/>
      <c r="Q42" s="249"/>
      <c r="R42" s="249"/>
      <c r="S42" s="366">
        <f t="shared" si="19"/>
        <v>0</v>
      </c>
      <c r="T42" s="249"/>
      <c r="U42" s="366">
        <f t="shared" si="15"/>
        <v>0</v>
      </c>
      <c r="V42" s="249"/>
      <c r="W42" s="366">
        <f t="shared" si="16"/>
        <v>0</v>
      </c>
      <c r="X42" s="365"/>
      <c r="Y42" s="365"/>
      <c r="Z42" s="365"/>
      <c r="AA42" s="365"/>
      <c r="AB42" s="73" t="s">
        <v>225</v>
      </c>
      <c r="AC42" s="450"/>
      <c r="AE42" s="216" t="str">
        <f t="shared" si="1"/>
        <v>OK</v>
      </c>
      <c r="AF42" s="216" t="str">
        <f t="shared" si="2"/>
        <v>OK</v>
      </c>
      <c r="AG42" s="216" t="str">
        <f t="shared" si="3"/>
        <v>OK</v>
      </c>
      <c r="AH42" s="216" t="str">
        <f t="shared" si="4"/>
        <v>OK</v>
      </c>
      <c r="AI42" s="216" t="str">
        <f t="shared" si="5"/>
        <v>OK</v>
      </c>
      <c r="AJ42" s="216" t="str">
        <f t="shared" si="6"/>
        <v>OK</v>
      </c>
      <c r="AK42" s="216" t="str">
        <f t="shared" si="7"/>
        <v>OK</v>
      </c>
      <c r="AL42" s="250" t="b">
        <f t="shared" si="20"/>
        <v>1</v>
      </c>
    </row>
    <row r="43" spans="1:38" ht="24.4" customHeight="1" thickTop="1" thickBot="1" x14ac:dyDescent="0.25">
      <c r="A43" s="358">
        <v>29</v>
      </c>
      <c r="B43" s="236">
        <v>0.85</v>
      </c>
      <c r="C43" s="73" t="s">
        <v>225</v>
      </c>
      <c r="D43" s="227"/>
      <c r="E43" s="227"/>
      <c r="F43" s="385">
        <f t="shared" si="18"/>
        <v>0</v>
      </c>
      <c r="G43" s="227"/>
      <c r="H43" s="227"/>
      <c r="I43" s="227"/>
      <c r="J43" s="227"/>
      <c r="K43" s="227"/>
      <c r="L43" s="227"/>
      <c r="M43" s="227"/>
      <c r="N43" s="227"/>
      <c r="O43" s="385">
        <f t="shared" si="13"/>
        <v>0</v>
      </c>
      <c r="P43" s="425"/>
      <c r="Q43" s="249"/>
      <c r="R43" s="249"/>
      <c r="S43" s="366">
        <f t="shared" si="19"/>
        <v>0</v>
      </c>
      <c r="T43" s="249"/>
      <c r="U43" s="366">
        <f t="shared" si="15"/>
        <v>0</v>
      </c>
      <c r="V43" s="249"/>
      <c r="W43" s="366">
        <f t="shared" si="16"/>
        <v>0</v>
      </c>
      <c r="X43" s="227"/>
      <c r="Y43" s="227"/>
      <c r="Z43" s="227"/>
      <c r="AA43" s="365"/>
      <c r="AB43" s="73" t="s">
        <v>225</v>
      </c>
      <c r="AC43" s="450"/>
      <c r="AE43" s="216" t="str">
        <f t="shared" si="1"/>
        <v>OK</v>
      </c>
      <c r="AF43" s="216" t="str">
        <f t="shared" si="2"/>
        <v>OK</v>
      </c>
      <c r="AG43" s="216" t="str">
        <f t="shared" si="3"/>
        <v>OK</v>
      </c>
      <c r="AH43" s="216" t="str">
        <f t="shared" si="4"/>
        <v>OK</v>
      </c>
      <c r="AI43" s="216" t="str">
        <f t="shared" si="5"/>
        <v>OK</v>
      </c>
      <c r="AJ43" s="216" t="str">
        <f t="shared" si="6"/>
        <v>OK</v>
      </c>
      <c r="AK43" s="216" t="str">
        <f t="shared" si="7"/>
        <v>OK</v>
      </c>
      <c r="AL43" s="250" t="b">
        <f t="shared" si="20"/>
        <v>1</v>
      </c>
    </row>
    <row r="44" spans="1:38" ht="24.4" customHeight="1" thickTop="1" thickBot="1" x14ac:dyDescent="0.25">
      <c r="A44" s="358">
        <v>30</v>
      </c>
      <c r="B44" s="236">
        <v>0.9</v>
      </c>
      <c r="C44" s="73" t="s">
        <v>225</v>
      </c>
      <c r="D44" s="227"/>
      <c r="E44" s="227"/>
      <c r="F44" s="385">
        <f t="shared" si="18"/>
        <v>0</v>
      </c>
      <c r="G44" s="227"/>
      <c r="H44" s="227"/>
      <c r="I44" s="227"/>
      <c r="J44" s="227"/>
      <c r="K44" s="227"/>
      <c r="L44" s="227"/>
      <c r="M44" s="227"/>
      <c r="N44" s="227"/>
      <c r="O44" s="385">
        <f t="shared" si="13"/>
        <v>0</v>
      </c>
      <c r="P44" s="425"/>
      <c r="Q44" s="249"/>
      <c r="R44" s="249"/>
      <c r="S44" s="366">
        <f t="shared" si="19"/>
        <v>0</v>
      </c>
      <c r="T44" s="249"/>
      <c r="U44" s="366">
        <f t="shared" si="15"/>
        <v>0</v>
      </c>
      <c r="V44" s="249"/>
      <c r="W44" s="366">
        <f t="shared" si="16"/>
        <v>0</v>
      </c>
      <c r="X44" s="227"/>
      <c r="Y44" s="227"/>
      <c r="Z44" s="227"/>
      <c r="AA44" s="365"/>
      <c r="AB44" s="73" t="s">
        <v>225</v>
      </c>
      <c r="AC44" s="450"/>
      <c r="AE44" s="216" t="str">
        <f t="shared" si="1"/>
        <v>OK</v>
      </c>
      <c r="AF44" s="216" t="str">
        <f t="shared" si="2"/>
        <v>OK</v>
      </c>
      <c r="AG44" s="216" t="str">
        <f t="shared" si="3"/>
        <v>OK</v>
      </c>
      <c r="AH44" s="216" t="str">
        <f t="shared" si="4"/>
        <v>OK</v>
      </c>
      <c r="AI44" s="216" t="str">
        <f t="shared" si="5"/>
        <v>OK</v>
      </c>
      <c r="AJ44" s="216" t="str">
        <f t="shared" si="6"/>
        <v>OK</v>
      </c>
      <c r="AK44" s="216" t="str">
        <f t="shared" si="7"/>
        <v>OK</v>
      </c>
      <c r="AL44" s="250" t="b">
        <f t="shared" si="20"/>
        <v>1</v>
      </c>
    </row>
    <row r="45" spans="1:38" ht="24.4" customHeight="1" thickTop="1" thickBot="1" x14ac:dyDescent="0.25">
      <c r="A45" s="358">
        <v>31</v>
      </c>
      <c r="B45" s="236">
        <v>1</v>
      </c>
      <c r="C45" s="73" t="s">
        <v>225</v>
      </c>
      <c r="D45" s="227"/>
      <c r="E45" s="227"/>
      <c r="F45" s="385">
        <f t="shared" si="18"/>
        <v>0</v>
      </c>
      <c r="G45" s="227"/>
      <c r="H45" s="227"/>
      <c r="I45" s="227"/>
      <c r="J45" s="227"/>
      <c r="K45" s="227"/>
      <c r="L45" s="227"/>
      <c r="M45" s="227"/>
      <c r="N45" s="227"/>
      <c r="O45" s="385">
        <f t="shared" si="13"/>
        <v>0</v>
      </c>
      <c r="P45" s="425"/>
      <c r="Q45" s="249"/>
      <c r="R45" s="249"/>
      <c r="S45" s="366">
        <f t="shared" si="19"/>
        <v>0</v>
      </c>
      <c r="T45" s="249"/>
      <c r="U45" s="366">
        <f t="shared" si="15"/>
        <v>0</v>
      </c>
      <c r="V45" s="249"/>
      <c r="W45" s="366">
        <f t="shared" si="16"/>
        <v>0</v>
      </c>
      <c r="X45" s="227"/>
      <c r="Y45" s="227"/>
      <c r="Z45" s="227"/>
      <c r="AA45" s="365"/>
      <c r="AB45" s="73" t="s">
        <v>225</v>
      </c>
      <c r="AC45" s="450"/>
      <c r="AE45" s="216" t="str">
        <f t="shared" si="1"/>
        <v>OK</v>
      </c>
      <c r="AF45" s="216" t="str">
        <f t="shared" si="2"/>
        <v>OK</v>
      </c>
      <c r="AG45" s="216" t="str">
        <f t="shared" si="3"/>
        <v>OK</v>
      </c>
      <c r="AH45" s="216" t="str">
        <f t="shared" si="4"/>
        <v>OK</v>
      </c>
      <c r="AI45" s="216" t="str">
        <f t="shared" si="5"/>
        <v>OK</v>
      </c>
      <c r="AJ45" s="216" t="str">
        <f t="shared" si="6"/>
        <v>OK</v>
      </c>
      <c r="AK45" s="216" t="str">
        <f t="shared" si="7"/>
        <v>OK</v>
      </c>
      <c r="AL45" s="250" t="b">
        <f t="shared" si="20"/>
        <v>1</v>
      </c>
    </row>
    <row r="46" spans="1:38" ht="24.4" customHeight="1" thickTop="1" thickBot="1" x14ac:dyDescent="0.25">
      <c r="A46" s="358">
        <v>32</v>
      </c>
      <c r="B46" s="234">
        <v>1.5</v>
      </c>
      <c r="C46" s="73" t="s">
        <v>225</v>
      </c>
      <c r="D46" s="227">
        <v>230000</v>
      </c>
      <c r="E46" s="227"/>
      <c r="F46" s="385">
        <f t="shared" si="18"/>
        <v>230000</v>
      </c>
      <c r="G46" s="227"/>
      <c r="H46" s="227"/>
      <c r="I46" s="227"/>
      <c r="J46" s="227"/>
      <c r="K46" s="227"/>
      <c r="L46" s="227"/>
      <c r="M46" s="227"/>
      <c r="N46" s="227"/>
      <c r="O46" s="385">
        <f t="shared" si="13"/>
        <v>230000</v>
      </c>
      <c r="P46" s="425"/>
      <c r="Q46" s="249"/>
      <c r="R46" s="249"/>
      <c r="S46" s="366">
        <f t="shared" si="19"/>
        <v>0</v>
      </c>
      <c r="T46" s="249"/>
      <c r="U46" s="366">
        <f t="shared" si="15"/>
        <v>230000</v>
      </c>
      <c r="V46" s="249"/>
      <c r="W46" s="366">
        <f t="shared" si="16"/>
        <v>230000</v>
      </c>
      <c r="X46" s="227"/>
      <c r="Y46" s="227"/>
      <c r="Z46" s="227"/>
      <c r="AA46" s="365"/>
      <c r="AB46" s="73" t="s">
        <v>225</v>
      </c>
      <c r="AC46" s="450"/>
      <c r="AE46" s="216" t="str">
        <f t="shared" si="1"/>
        <v>OK</v>
      </c>
      <c r="AF46" s="216" t="str">
        <f t="shared" si="2"/>
        <v>OK</v>
      </c>
      <c r="AG46" s="216" t="str">
        <f t="shared" si="3"/>
        <v>OK</v>
      </c>
      <c r="AH46" s="216" t="str">
        <f t="shared" si="4"/>
        <v>OK</v>
      </c>
      <c r="AI46" s="216" t="str">
        <f t="shared" si="5"/>
        <v>OK</v>
      </c>
      <c r="AJ46" s="216" t="str">
        <f t="shared" si="6"/>
        <v>OK</v>
      </c>
      <c r="AK46" s="216" t="str">
        <f t="shared" si="7"/>
        <v>OK</v>
      </c>
      <c r="AL46" s="250" t="b">
        <f t="shared" si="20"/>
        <v>0</v>
      </c>
    </row>
    <row r="47" spans="1:38" ht="24.4" customHeight="1" thickTop="1" thickBot="1" x14ac:dyDescent="0.25">
      <c r="A47" s="358">
        <v>33</v>
      </c>
      <c r="B47" s="237" t="s">
        <v>242</v>
      </c>
      <c r="C47" s="73"/>
      <c r="D47" s="230">
        <f>D48+D49</f>
        <v>0</v>
      </c>
      <c r="E47" s="230">
        <f t="shared" ref="E47:AA47" si="21">E48+E49</f>
        <v>0</v>
      </c>
      <c r="F47" s="230">
        <f t="shared" si="21"/>
        <v>0</v>
      </c>
      <c r="G47" s="230">
        <f t="shared" si="21"/>
        <v>0</v>
      </c>
      <c r="H47" s="230">
        <f t="shared" si="21"/>
        <v>0</v>
      </c>
      <c r="I47" s="230">
        <f t="shared" si="21"/>
        <v>0</v>
      </c>
      <c r="J47" s="230">
        <f t="shared" si="21"/>
        <v>0</v>
      </c>
      <c r="K47" s="230">
        <f t="shared" si="21"/>
        <v>0</v>
      </c>
      <c r="L47" s="230">
        <f t="shared" si="21"/>
        <v>0</v>
      </c>
      <c r="M47" s="230">
        <f t="shared" si="21"/>
        <v>0</v>
      </c>
      <c r="N47" s="230">
        <f t="shared" si="21"/>
        <v>0</v>
      </c>
      <c r="O47" s="230">
        <f t="shared" si="21"/>
        <v>0</v>
      </c>
      <c r="P47" s="230">
        <f t="shared" si="21"/>
        <v>0</v>
      </c>
      <c r="Q47" s="230">
        <f t="shared" si="21"/>
        <v>0</v>
      </c>
      <c r="R47" s="230">
        <f t="shared" si="21"/>
        <v>0</v>
      </c>
      <c r="S47" s="230">
        <f t="shared" si="21"/>
        <v>0</v>
      </c>
      <c r="T47" s="230">
        <f t="shared" si="21"/>
        <v>0</v>
      </c>
      <c r="U47" s="230">
        <f t="shared" si="21"/>
        <v>0</v>
      </c>
      <c r="V47" s="230">
        <f t="shared" si="21"/>
        <v>0</v>
      </c>
      <c r="W47" s="230">
        <f t="shared" si="21"/>
        <v>0</v>
      </c>
      <c r="X47" s="230">
        <f t="shared" si="21"/>
        <v>0</v>
      </c>
      <c r="Y47" s="230">
        <f t="shared" si="21"/>
        <v>0</v>
      </c>
      <c r="Z47" s="230">
        <f t="shared" si="21"/>
        <v>0</v>
      </c>
      <c r="AA47" s="230">
        <f t="shared" si="21"/>
        <v>0</v>
      </c>
      <c r="AB47" s="73"/>
      <c r="AC47" s="450"/>
      <c r="AE47" s="216" t="str">
        <f t="shared" si="1"/>
        <v>OK</v>
      </c>
      <c r="AF47" s="216" t="str">
        <f t="shared" si="2"/>
        <v>OK</v>
      </c>
      <c r="AG47" s="216" t="str">
        <f t="shared" si="3"/>
        <v>OK</v>
      </c>
      <c r="AH47" s="216" t="str">
        <f t="shared" si="4"/>
        <v>OK</v>
      </c>
      <c r="AI47" s="216" t="str">
        <f t="shared" si="5"/>
        <v>OK</v>
      </c>
      <c r="AJ47" s="216" t="str">
        <f t="shared" si="6"/>
        <v>OK</v>
      </c>
      <c r="AK47" s="216" t="str">
        <f t="shared" si="7"/>
        <v>OK</v>
      </c>
      <c r="AL47" s="444"/>
    </row>
    <row r="48" spans="1:38" ht="24.4" customHeight="1" thickTop="1" x14ac:dyDescent="0.2">
      <c r="A48" s="358">
        <v>34</v>
      </c>
      <c r="B48" s="234">
        <v>1</v>
      </c>
      <c r="C48" s="73" t="s">
        <v>225</v>
      </c>
      <c r="D48" s="463"/>
      <c r="E48" s="463"/>
      <c r="F48" s="463"/>
      <c r="G48" s="463"/>
      <c r="H48" s="463"/>
      <c r="I48" s="463"/>
      <c r="J48" s="463"/>
      <c r="K48" s="463"/>
      <c r="L48" s="463"/>
      <c r="M48" s="463"/>
      <c r="N48" s="463"/>
      <c r="O48" s="463"/>
      <c r="P48" s="463"/>
      <c r="Q48" s="463"/>
      <c r="R48" s="463"/>
      <c r="S48" s="463"/>
      <c r="T48" s="463"/>
      <c r="U48" s="463"/>
      <c r="V48" s="463"/>
      <c r="W48" s="463"/>
      <c r="X48" s="463"/>
      <c r="Y48" s="463"/>
      <c r="Z48" s="463"/>
      <c r="AA48" s="463"/>
      <c r="AB48" s="73" t="s">
        <v>225</v>
      </c>
      <c r="AC48" s="450"/>
      <c r="AE48" s="216" t="str">
        <f t="shared" si="1"/>
        <v>OK</v>
      </c>
      <c r="AF48" s="216" t="str">
        <f t="shared" si="2"/>
        <v>OK</v>
      </c>
      <c r="AG48" s="216" t="str">
        <f t="shared" si="3"/>
        <v>OK</v>
      </c>
      <c r="AH48" s="216" t="str">
        <f t="shared" si="4"/>
        <v>OK</v>
      </c>
      <c r="AI48" s="216" t="str">
        <f t="shared" si="5"/>
        <v>OK</v>
      </c>
      <c r="AJ48" s="216" t="str">
        <f t="shared" si="6"/>
        <v>OK</v>
      </c>
      <c r="AK48" s="216" t="str">
        <f t="shared" si="7"/>
        <v>OK</v>
      </c>
      <c r="AL48" s="250" t="b">
        <f>AA48=W48</f>
        <v>1</v>
      </c>
    </row>
    <row r="49" spans="1:38" ht="24.4" customHeight="1" thickBot="1" x14ac:dyDescent="0.25">
      <c r="A49" s="358">
        <v>35</v>
      </c>
      <c r="B49" s="234">
        <v>1.5</v>
      </c>
      <c r="C49" s="73" t="s">
        <v>225</v>
      </c>
      <c r="D49" s="464"/>
      <c r="E49" s="464"/>
      <c r="F49" s="462">
        <f t="shared" ref="F49" si="22">D49+E49</f>
        <v>0</v>
      </c>
      <c r="G49" s="464"/>
      <c r="H49" s="464"/>
      <c r="I49" s="464"/>
      <c r="J49" s="464"/>
      <c r="K49" s="464"/>
      <c r="L49" s="464"/>
      <c r="M49" s="464"/>
      <c r="N49" s="464"/>
      <c r="O49" s="462">
        <f t="shared" ref="O49" si="23">F49-H49-0.9*I49-0.8*J49-0.6*K49-0.5*L49</f>
        <v>0</v>
      </c>
      <c r="P49" s="426"/>
      <c r="Q49" s="232"/>
      <c r="R49" s="232"/>
      <c r="S49" s="462">
        <f t="shared" ref="S49" si="24">P49+Q49+R49</f>
        <v>0</v>
      </c>
      <c r="T49" s="232"/>
      <c r="U49" s="462">
        <f t="shared" ref="U49" si="25">O49+S49+T49</f>
        <v>0</v>
      </c>
      <c r="V49" s="232"/>
      <c r="W49" s="462">
        <f t="shared" ref="W49" si="26">U49+V49</f>
        <v>0</v>
      </c>
      <c r="X49" s="464"/>
      <c r="Y49" s="464"/>
      <c r="Z49" s="464"/>
      <c r="AA49" s="364"/>
      <c r="AB49" s="73" t="s">
        <v>225</v>
      </c>
      <c r="AC49" s="450"/>
      <c r="AE49" s="216" t="str">
        <f t="shared" si="1"/>
        <v>OK</v>
      </c>
      <c r="AF49" s="216" t="str">
        <f t="shared" si="2"/>
        <v>OK</v>
      </c>
      <c r="AG49" s="216" t="str">
        <f t="shared" si="3"/>
        <v>OK</v>
      </c>
      <c r="AH49" s="216" t="str">
        <f t="shared" si="4"/>
        <v>OK</v>
      </c>
      <c r="AI49" s="216" t="str">
        <f t="shared" si="5"/>
        <v>OK</v>
      </c>
      <c r="AJ49" s="216" t="str">
        <f t="shared" si="6"/>
        <v>OK</v>
      </c>
      <c r="AK49" s="216" t="str">
        <f t="shared" si="7"/>
        <v>OK</v>
      </c>
      <c r="AL49" s="250" t="b">
        <f>AA49=W49*1.5</f>
        <v>1</v>
      </c>
    </row>
    <row r="50" spans="1:38" ht="7.5" customHeight="1" thickTop="1" x14ac:dyDescent="0.2">
      <c r="A50" s="238"/>
      <c r="B50" s="239"/>
      <c r="C50" s="320"/>
      <c r="D50" s="368"/>
      <c r="E50" s="368"/>
      <c r="F50" s="368"/>
      <c r="G50" s="399"/>
      <c r="H50" s="368"/>
      <c r="I50" s="368"/>
      <c r="J50" s="368"/>
      <c r="K50" s="368"/>
      <c r="L50" s="368"/>
      <c r="M50" s="368"/>
      <c r="N50" s="399"/>
      <c r="O50" s="368"/>
      <c r="P50" s="368"/>
      <c r="Q50" s="368"/>
      <c r="R50" s="368"/>
      <c r="S50" s="368"/>
      <c r="T50" s="368"/>
      <c r="U50" s="368"/>
      <c r="V50" s="368"/>
      <c r="W50" s="368"/>
      <c r="X50" s="399"/>
      <c r="Y50" s="399"/>
      <c r="Z50" s="399"/>
      <c r="AA50" s="368"/>
      <c r="AB50" s="320"/>
      <c r="AC50" s="450"/>
      <c r="AL50" s="444"/>
    </row>
    <row r="51" spans="1:38" ht="18.75" customHeight="1" x14ac:dyDescent="0.2">
      <c r="A51" s="318"/>
      <c r="B51" s="369" t="str">
        <f>"Version: "&amp;D58</f>
        <v>Version: 2.01.E0</v>
      </c>
      <c r="C51" s="318"/>
      <c r="D51" s="318"/>
      <c r="E51" s="318"/>
      <c r="F51" s="318"/>
      <c r="G51" s="318"/>
      <c r="H51" s="318"/>
      <c r="I51" s="318"/>
      <c r="J51" s="318"/>
      <c r="K51" s="318"/>
      <c r="L51" s="318"/>
      <c r="M51" s="318"/>
      <c r="N51" s="318"/>
      <c r="O51" s="318"/>
      <c r="P51" s="318"/>
      <c r="Q51" s="318"/>
      <c r="R51" s="318"/>
      <c r="S51" s="318"/>
      <c r="T51" s="318"/>
      <c r="U51" s="318"/>
      <c r="V51" s="318"/>
      <c r="W51" s="318"/>
      <c r="X51" s="318"/>
      <c r="Y51" s="318"/>
      <c r="Z51" s="318"/>
      <c r="AA51" s="318"/>
      <c r="AB51" s="370" t="s">
        <v>152</v>
      </c>
      <c r="AC51" s="450"/>
      <c r="AL51" s="444"/>
    </row>
    <row r="52" spans="1:38" ht="18.75" customHeight="1" x14ac:dyDescent="0.2">
      <c r="A52" s="318"/>
      <c r="B52" s="318"/>
      <c r="C52" s="318"/>
      <c r="D52" s="318"/>
      <c r="E52" s="318"/>
      <c r="F52" s="318"/>
      <c r="G52" s="318"/>
      <c r="H52" s="318"/>
      <c r="I52" s="318"/>
      <c r="J52" s="318"/>
      <c r="K52" s="318"/>
      <c r="L52" s="318"/>
      <c r="M52" s="318"/>
      <c r="N52" s="318"/>
      <c r="O52" s="318"/>
      <c r="P52" s="318"/>
      <c r="Q52" s="318"/>
      <c r="R52" s="318"/>
      <c r="S52" s="318"/>
      <c r="T52" s="318"/>
      <c r="U52" s="318"/>
      <c r="AL52" s="444"/>
    </row>
    <row r="53" spans="1:38" ht="18.75" customHeight="1" x14ac:dyDescent="0.2">
      <c r="U53" s="371"/>
      <c r="AL53" s="444"/>
    </row>
    <row r="54" spans="1:38" ht="18.75" customHeight="1" x14ac:dyDescent="0.2">
      <c r="U54" s="371"/>
    </row>
    <row r="55" spans="1:38" ht="18.75" customHeight="1" x14ac:dyDescent="0.2">
      <c r="B55" s="325"/>
      <c r="C55" s="370" t="s">
        <v>152</v>
      </c>
      <c r="D55" s="372" t="str">
        <f>AA2</f>
        <v>XXXXXX</v>
      </c>
    </row>
    <row r="56" spans="1:38" ht="18.75" customHeight="1" x14ac:dyDescent="0.2">
      <c r="B56" s="350"/>
      <c r="D56" s="373" t="str">
        <f>AA1</f>
        <v>P_CRIRB_14</v>
      </c>
    </row>
    <row r="57" spans="1:38" ht="18.75" customHeight="1" x14ac:dyDescent="0.2">
      <c r="B57" s="350"/>
      <c r="D57" s="374" t="str">
        <f>AA3</f>
        <v>DD.MM.YYYY</v>
      </c>
    </row>
    <row r="58" spans="1:38" ht="18.75" customHeight="1" x14ac:dyDescent="0.2">
      <c r="B58" s="375"/>
      <c r="D58" s="376" t="s">
        <v>243</v>
      </c>
    </row>
    <row r="59" spans="1:38" ht="18.75" customHeight="1" x14ac:dyDescent="0.2">
      <c r="B59" s="350"/>
      <c r="D59" s="373" t="str">
        <f>D13</f>
        <v>col. 01</v>
      </c>
    </row>
    <row r="60" spans="1:38" ht="18.75" customHeight="1" x14ac:dyDescent="0.2">
      <c r="B60" s="377"/>
      <c r="C60" s="320"/>
      <c r="D60" s="390">
        <f>COUNTIF(D64:AA68,"ERROR")+COUNTIF(AE14:AL49,"ERROR")</f>
        <v>12</v>
      </c>
    </row>
    <row r="61" spans="1:38" ht="20.65" customHeight="1" x14ac:dyDescent="0.2">
      <c r="C61" s="379"/>
      <c r="D61" s="380"/>
    </row>
    <row r="62" spans="1:38" x14ac:dyDescent="0.2">
      <c r="C62" s="379"/>
      <c r="D62" s="381"/>
      <c r="G62" s="368"/>
      <c r="N62" s="368"/>
      <c r="X62" s="368"/>
      <c r="Y62" s="368"/>
      <c r="Z62" s="368"/>
    </row>
    <row r="63" spans="1:38" x14ac:dyDescent="0.2">
      <c r="D63" s="156" t="s">
        <v>52</v>
      </c>
      <c r="E63" s="156" t="s">
        <v>104</v>
      </c>
      <c r="F63" s="156" t="s">
        <v>105</v>
      </c>
      <c r="G63" s="156" t="s">
        <v>106</v>
      </c>
      <c r="H63" s="156" t="s">
        <v>107</v>
      </c>
      <c r="I63" s="156" t="s">
        <v>108</v>
      </c>
      <c r="J63" s="156" t="s">
        <v>109</v>
      </c>
      <c r="K63" s="156" t="s">
        <v>110</v>
      </c>
      <c r="L63" s="156" t="s">
        <v>111</v>
      </c>
      <c r="M63" s="156" t="s">
        <v>112</v>
      </c>
      <c r="N63" s="156" t="s">
        <v>113</v>
      </c>
      <c r="O63" s="156" t="s">
        <v>114</v>
      </c>
      <c r="P63" s="156" t="s">
        <v>115</v>
      </c>
      <c r="Q63" s="156" t="s">
        <v>116</v>
      </c>
      <c r="R63" s="156" t="s">
        <v>117</v>
      </c>
      <c r="S63" s="156" t="s">
        <v>118</v>
      </c>
      <c r="T63" s="156" t="s">
        <v>119</v>
      </c>
      <c r="U63" s="156" t="s">
        <v>120</v>
      </c>
      <c r="V63" s="156" t="s">
        <v>121</v>
      </c>
      <c r="W63" s="156" t="s">
        <v>122</v>
      </c>
      <c r="X63" s="156" t="s">
        <v>123</v>
      </c>
      <c r="Y63" s="156" t="s">
        <v>124</v>
      </c>
      <c r="Z63" s="156" t="s">
        <v>220</v>
      </c>
      <c r="AA63" s="156" t="s">
        <v>221</v>
      </c>
      <c r="AC63" s="457"/>
    </row>
    <row r="64" spans="1:38" x14ac:dyDescent="0.2">
      <c r="B64" s="382" t="s">
        <v>331</v>
      </c>
      <c r="C64" s="400"/>
      <c r="D64" s="226" t="str">
        <f>IF(ROUND(D18+D19+D20+D21+D22,0)=ROUND(D14,0),"OK","ERROR")</f>
        <v>ERROR</v>
      </c>
      <c r="E64" s="226" t="str">
        <f t="shared" ref="E64:AA64" si="27">IF(ROUND(E18+E19+E20+E21+E22,0)=ROUND(E14,0),"OK","ERROR")</f>
        <v>OK</v>
      </c>
      <c r="F64" s="226" t="str">
        <f t="shared" si="27"/>
        <v>ERROR</v>
      </c>
      <c r="G64" s="226" t="str">
        <f t="shared" si="27"/>
        <v>OK</v>
      </c>
      <c r="H64" s="226" t="str">
        <f t="shared" si="27"/>
        <v>OK</v>
      </c>
      <c r="I64" s="226" t="str">
        <f t="shared" si="27"/>
        <v>OK</v>
      </c>
      <c r="J64" s="226" t="str">
        <f t="shared" si="27"/>
        <v>OK</v>
      </c>
      <c r="K64" s="226" t="str">
        <f t="shared" si="27"/>
        <v>OK</v>
      </c>
      <c r="L64" s="226" t="str">
        <f t="shared" si="27"/>
        <v>OK</v>
      </c>
      <c r="M64" s="226" t="str">
        <f t="shared" si="27"/>
        <v>OK</v>
      </c>
      <c r="N64" s="226" t="str">
        <f t="shared" si="27"/>
        <v>OK</v>
      </c>
      <c r="O64" s="226" t="str">
        <f t="shared" si="27"/>
        <v>ERROR</v>
      </c>
      <c r="P64" s="226" t="str">
        <f t="shared" si="27"/>
        <v>OK</v>
      </c>
      <c r="Q64" s="226" t="str">
        <f t="shared" si="27"/>
        <v>OK</v>
      </c>
      <c r="R64" s="226" t="str">
        <f t="shared" si="27"/>
        <v>OK</v>
      </c>
      <c r="S64" s="226" t="str">
        <f t="shared" si="27"/>
        <v>OK</v>
      </c>
      <c r="T64" s="226" t="str">
        <f t="shared" si="27"/>
        <v>OK</v>
      </c>
      <c r="U64" s="226" t="str">
        <f t="shared" si="27"/>
        <v>ERROR</v>
      </c>
      <c r="V64" s="226" t="str">
        <f t="shared" si="27"/>
        <v>OK</v>
      </c>
      <c r="W64" s="226" t="str">
        <f t="shared" si="27"/>
        <v>ERROR</v>
      </c>
      <c r="X64" s="226" t="str">
        <f t="shared" si="27"/>
        <v>OK</v>
      </c>
      <c r="Y64" s="226" t="str">
        <f t="shared" si="27"/>
        <v>OK</v>
      </c>
      <c r="Z64" s="226" t="str">
        <f t="shared" si="27"/>
        <v>OK</v>
      </c>
      <c r="AA64" s="226" t="str">
        <f t="shared" si="27"/>
        <v>ERROR</v>
      </c>
      <c r="AC64" s="457"/>
    </row>
    <row r="65" spans="2:38" x14ac:dyDescent="0.2">
      <c r="B65" s="382" t="s">
        <v>156</v>
      </c>
      <c r="C65" s="400"/>
      <c r="D65" s="226" t="str">
        <f>IF(ROUND(D25,0)&lt;=ROUND(D24,0),"OK","ERROR")</f>
        <v>OK</v>
      </c>
      <c r="E65" s="226" t="str">
        <f t="shared" ref="E65:AA65" si="28">IF(ROUND(E25,0)&lt;=ROUND(E24,0),"OK","ERROR")</f>
        <v>OK</v>
      </c>
      <c r="F65" s="226" t="str">
        <f t="shared" si="28"/>
        <v>OK</v>
      </c>
      <c r="G65" s="226" t="str">
        <f t="shared" si="28"/>
        <v>OK</v>
      </c>
      <c r="H65" s="226" t="str">
        <f t="shared" si="28"/>
        <v>OK</v>
      </c>
      <c r="I65" s="226" t="str">
        <f t="shared" si="28"/>
        <v>OK</v>
      </c>
      <c r="J65" s="226" t="str">
        <f t="shared" si="28"/>
        <v>OK</v>
      </c>
      <c r="K65" s="226" t="str">
        <f t="shared" si="28"/>
        <v>OK</v>
      </c>
      <c r="L65" s="226" t="str">
        <f t="shared" si="28"/>
        <v>OK</v>
      </c>
      <c r="M65" s="226" t="str">
        <f t="shared" si="28"/>
        <v>OK</v>
      </c>
      <c r="N65" s="226" t="str">
        <f t="shared" si="28"/>
        <v>OK</v>
      </c>
      <c r="O65" s="226" t="str">
        <f t="shared" si="28"/>
        <v>OK</v>
      </c>
      <c r="P65" s="226" t="str">
        <f t="shared" si="28"/>
        <v>OK</v>
      </c>
      <c r="Q65" s="226" t="str">
        <f t="shared" si="28"/>
        <v>OK</v>
      </c>
      <c r="R65" s="226" t="str">
        <f t="shared" si="28"/>
        <v>OK</v>
      </c>
      <c r="S65" s="226" t="str">
        <f t="shared" si="28"/>
        <v>OK</v>
      </c>
      <c r="T65" s="226" t="str">
        <f t="shared" si="28"/>
        <v>OK</v>
      </c>
      <c r="U65" s="226" t="str">
        <f t="shared" si="28"/>
        <v>OK</v>
      </c>
      <c r="V65" s="226" t="str">
        <f t="shared" si="28"/>
        <v>OK</v>
      </c>
      <c r="W65" s="226" t="str">
        <f t="shared" si="28"/>
        <v>OK</v>
      </c>
      <c r="X65" s="226" t="str">
        <f t="shared" si="28"/>
        <v>OK</v>
      </c>
      <c r="Y65" s="226" t="str">
        <f t="shared" si="28"/>
        <v>OK</v>
      </c>
      <c r="Z65" s="226" t="str">
        <f t="shared" si="28"/>
        <v>OK</v>
      </c>
      <c r="AA65" s="226" t="str">
        <f t="shared" si="28"/>
        <v>OK</v>
      </c>
      <c r="AC65" s="457"/>
    </row>
    <row r="66" spans="2:38" x14ac:dyDescent="0.2">
      <c r="B66" s="382" t="s">
        <v>333</v>
      </c>
      <c r="C66" s="400"/>
      <c r="D66" s="226" t="str">
        <f>IF(ROUND(D27,0)&lt;=ROUND(D26,0),"OK","ERROR")</f>
        <v>OK</v>
      </c>
      <c r="E66" s="226" t="str">
        <f t="shared" ref="E66:AA66" si="29">IF(ROUND(E27,0)&lt;=ROUND(E26,0),"OK","ERROR")</f>
        <v>OK</v>
      </c>
      <c r="F66" s="226" t="str">
        <f t="shared" si="29"/>
        <v>OK</v>
      </c>
      <c r="G66" s="226" t="str">
        <f t="shared" si="29"/>
        <v>OK</v>
      </c>
      <c r="H66" s="226" t="str">
        <f t="shared" si="29"/>
        <v>OK</v>
      </c>
      <c r="I66" s="226" t="str">
        <f t="shared" si="29"/>
        <v>OK</v>
      </c>
      <c r="J66" s="226" t="str">
        <f t="shared" si="29"/>
        <v>OK</v>
      </c>
      <c r="K66" s="226" t="str">
        <f t="shared" si="29"/>
        <v>OK</v>
      </c>
      <c r="L66" s="226" t="str">
        <f t="shared" si="29"/>
        <v>OK</v>
      </c>
      <c r="M66" s="226" t="str">
        <f t="shared" si="29"/>
        <v>OK</v>
      </c>
      <c r="N66" s="226" t="str">
        <f t="shared" si="29"/>
        <v>OK</v>
      </c>
      <c r="O66" s="226" t="str">
        <f t="shared" si="29"/>
        <v>OK</v>
      </c>
      <c r="P66" s="226" t="str">
        <f t="shared" si="29"/>
        <v>OK</v>
      </c>
      <c r="Q66" s="226" t="str">
        <f t="shared" si="29"/>
        <v>OK</v>
      </c>
      <c r="R66" s="226" t="str">
        <f t="shared" si="29"/>
        <v>OK</v>
      </c>
      <c r="S66" s="226" t="str">
        <f t="shared" si="29"/>
        <v>OK</v>
      </c>
      <c r="T66" s="226" t="str">
        <f t="shared" si="29"/>
        <v>OK</v>
      </c>
      <c r="U66" s="226" t="str">
        <f t="shared" si="29"/>
        <v>OK</v>
      </c>
      <c r="V66" s="226" t="str">
        <f t="shared" si="29"/>
        <v>OK</v>
      </c>
      <c r="W66" s="226" t="str">
        <f t="shared" si="29"/>
        <v>OK</v>
      </c>
      <c r="X66" s="226" t="str">
        <f t="shared" si="29"/>
        <v>OK</v>
      </c>
      <c r="Y66" s="226" t="str">
        <f t="shared" si="29"/>
        <v>OK</v>
      </c>
      <c r="Z66" s="226" t="str">
        <f t="shared" si="29"/>
        <v>OK</v>
      </c>
      <c r="AA66" s="226" t="str">
        <f t="shared" si="29"/>
        <v>OK</v>
      </c>
      <c r="AC66" s="457"/>
    </row>
    <row r="67" spans="2:38" x14ac:dyDescent="0.2">
      <c r="B67" s="382" t="s">
        <v>312</v>
      </c>
      <c r="C67" s="400"/>
      <c r="D67" s="226" t="str">
        <f>IF(ROUND(D29,0)&lt;=ROUND(D28,0),"OK","ERROR")</f>
        <v>OK</v>
      </c>
      <c r="E67" s="226" t="str">
        <f t="shared" ref="E67:AA67" si="30">IF(ROUND(E29,0)&lt;=ROUND(E28,0),"OK","ERROR")</f>
        <v>OK</v>
      </c>
      <c r="F67" s="226" t="str">
        <f t="shared" si="30"/>
        <v>OK</v>
      </c>
      <c r="G67" s="226" t="str">
        <f t="shared" si="30"/>
        <v>OK</v>
      </c>
      <c r="H67" s="226" t="str">
        <f t="shared" si="30"/>
        <v>OK</v>
      </c>
      <c r="I67" s="226" t="str">
        <f t="shared" si="30"/>
        <v>OK</v>
      </c>
      <c r="J67" s="226" t="str">
        <f t="shared" si="30"/>
        <v>OK</v>
      </c>
      <c r="K67" s="226" t="str">
        <f t="shared" si="30"/>
        <v>OK</v>
      </c>
      <c r="L67" s="226" t="str">
        <f t="shared" si="30"/>
        <v>OK</v>
      </c>
      <c r="M67" s="226" t="str">
        <f t="shared" si="30"/>
        <v>OK</v>
      </c>
      <c r="N67" s="226" t="str">
        <f t="shared" si="30"/>
        <v>OK</v>
      </c>
      <c r="O67" s="226" t="str">
        <f t="shared" si="30"/>
        <v>OK</v>
      </c>
      <c r="P67" s="226" t="str">
        <f t="shared" si="30"/>
        <v>OK</v>
      </c>
      <c r="Q67" s="226" t="str">
        <f t="shared" si="30"/>
        <v>OK</v>
      </c>
      <c r="R67" s="226" t="str">
        <f t="shared" si="30"/>
        <v>OK</v>
      </c>
      <c r="S67" s="226" t="str">
        <f t="shared" si="30"/>
        <v>OK</v>
      </c>
      <c r="T67" s="226" t="str">
        <f t="shared" si="30"/>
        <v>OK</v>
      </c>
      <c r="U67" s="226" t="str">
        <f t="shared" si="30"/>
        <v>OK</v>
      </c>
      <c r="V67" s="226" t="str">
        <f t="shared" si="30"/>
        <v>OK</v>
      </c>
      <c r="W67" s="226" t="str">
        <f t="shared" si="30"/>
        <v>OK</v>
      </c>
      <c r="X67" s="226" t="str">
        <f t="shared" si="30"/>
        <v>OK</v>
      </c>
      <c r="Y67" s="226" t="str">
        <f t="shared" si="30"/>
        <v>OK</v>
      </c>
      <c r="Z67" s="226" t="str">
        <f t="shared" si="30"/>
        <v>OK</v>
      </c>
      <c r="AA67" s="226" t="str">
        <f t="shared" si="30"/>
        <v>OK</v>
      </c>
      <c r="AC67" s="457"/>
    </row>
    <row r="68" spans="2:38" x14ac:dyDescent="0.2">
      <c r="B68" s="401" t="s">
        <v>334</v>
      </c>
      <c r="C68" s="400"/>
      <c r="D68" s="226" t="str">
        <f>IF(ROUND(D23-D25-D27-D29,0)=ROUND(D36,0),"OK","ERROR")</f>
        <v>ERROR</v>
      </c>
      <c r="E68" s="226" t="str">
        <f t="shared" ref="E68:AA68" si="31">IF(ROUND(E23-E25-E27-E29,0)=ROUND(E36,0),"OK","ERROR")</f>
        <v>OK</v>
      </c>
      <c r="F68" s="226" t="str">
        <f t="shared" si="31"/>
        <v>ERROR</v>
      </c>
      <c r="G68" s="226" t="str">
        <f t="shared" si="31"/>
        <v>OK</v>
      </c>
      <c r="H68" s="226" t="str">
        <f t="shared" si="31"/>
        <v>ERROR</v>
      </c>
      <c r="I68" s="226" t="str">
        <f t="shared" si="31"/>
        <v>OK</v>
      </c>
      <c r="J68" s="226" t="str">
        <f t="shared" si="31"/>
        <v>OK</v>
      </c>
      <c r="K68" s="226" t="str">
        <f t="shared" si="31"/>
        <v>OK</v>
      </c>
      <c r="L68" s="226" t="str">
        <f t="shared" si="31"/>
        <v>OK</v>
      </c>
      <c r="M68" s="226" t="str">
        <f t="shared" si="31"/>
        <v>OK</v>
      </c>
      <c r="N68" s="226" t="str">
        <f t="shared" si="31"/>
        <v>OK</v>
      </c>
      <c r="O68" s="226" t="str">
        <f t="shared" si="31"/>
        <v>ERROR</v>
      </c>
      <c r="P68" s="226" t="str">
        <f t="shared" si="31"/>
        <v>OK</v>
      </c>
      <c r="Q68" s="226" t="str">
        <f t="shared" si="31"/>
        <v>OK</v>
      </c>
      <c r="R68" s="226" t="str">
        <f t="shared" si="31"/>
        <v>OK</v>
      </c>
      <c r="S68" s="226" t="str">
        <f t="shared" si="31"/>
        <v>OK</v>
      </c>
      <c r="T68" s="226" t="str">
        <f t="shared" si="31"/>
        <v>OK</v>
      </c>
      <c r="U68" s="226" t="str">
        <f t="shared" si="31"/>
        <v>ERROR</v>
      </c>
      <c r="V68" s="226" t="str">
        <f t="shared" si="31"/>
        <v>OK</v>
      </c>
      <c r="W68" s="226" t="str">
        <f t="shared" si="31"/>
        <v>ERROR</v>
      </c>
      <c r="X68" s="226" t="str">
        <f t="shared" si="31"/>
        <v>OK</v>
      </c>
      <c r="Y68" s="226" t="str">
        <f t="shared" si="31"/>
        <v>OK</v>
      </c>
      <c r="Z68" s="226" t="str">
        <f t="shared" si="31"/>
        <v>OK</v>
      </c>
      <c r="AA68" s="226" t="str">
        <f t="shared" si="31"/>
        <v>OK</v>
      </c>
      <c r="AL68" s="444"/>
    </row>
    <row r="69" spans="2:38" x14ac:dyDescent="0.2">
      <c r="AL69" s="444"/>
    </row>
    <row r="70" spans="2:38" x14ac:dyDescent="0.2">
      <c r="AL70" s="444"/>
    </row>
    <row r="71" spans="2:38" x14ac:dyDescent="0.2">
      <c r="AL71" s="444"/>
    </row>
    <row r="72" spans="2:38" x14ac:dyDescent="0.2">
      <c r="AL72" s="444"/>
    </row>
    <row r="73" spans="2:38" x14ac:dyDescent="0.2">
      <c r="AL73" s="444"/>
    </row>
    <row r="74" spans="2:38" x14ac:dyDescent="0.2">
      <c r="AL74" s="444"/>
    </row>
    <row r="75" spans="2:38" x14ac:dyDescent="0.2">
      <c r="AL75" s="444"/>
    </row>
    <row r="76" spans="2:38" x14ac:dyDescent="0.2">
      <c r="AL76" s="444"/>
    </row>
    <row r="77" spans="2:38" x14ac:dyDescent="0.2">
      <c r="AL77" s="444"/>
    </row>
    <row r="78" spans="2:38" x14ac:dyDescent="0.2">
      <c r="AL78" s="444"/>
    </row>
    <row r="79" spans="2:38" x14ac:dyDescent="0.2">
      <c r="AL79" s="444"/>
    </row>
    <row r="80" spans="2:38" x14ac:dyDescent="0.2">
      <c r="AL80" s="444"/>
    </row>
    <row r="81" spans="38:38" x14ac:dyDescent="0.2">
      <c r="AL81" s="444"/>
    </row>
    <row r="82" spans="38:38" x14ac:dyDescent="0.2">
      <c r="AL82" s="444"/>
    </row>
    <row r="83" spans="38:38" x14ac:dyDescent="0.2">
      <c r="AL83" s="444"/>
    </row>
    <row r="84" spans="38:38" x14ac:dyDescent="0.2">
      <c r="AL84" s="444"/>
    </row>
    <row r="85" spans="38:38" x14ac:dyDescent="0.2">
      <c r="AL85" s="444"/>
    </row>
    <row r="86" spans="38:38" x14ac:dyDescent="0.2">
      <c r="AL86" s="444"/>
    </row>
    <row r="87" spans="38:38" x14ac:dyDescent="0.2">
      <c r="AL87" s="444"/>
    </row>
    <row r="88" spans="38:38" x14ac:dyDescent="0.2">
      <c r="AL88" s="444"/>
    </row>
    <row r="89" spans="38:38" x14ac:dyDescent="0.2">
      <c r="AL89" s="444"/>
    </row>
    <row r="90" spans="38:38" x14ac:dyDescent="0.2">
      <c r="AL90" s="444"/>
    </row>
    <row r="91" spans="38:38" x14ac:dyDescent="0.2">
      <c r="AL91" s="444"/>
    </row>
    <row r="92" spans="38:38" x14ac:dyDescent="0.2">
      <c r="AL92" s="444"/>
    </row>
    <row r="93" spans="38:38" x14ac:dyDescent="0.2">
      <c r="AL93" s="444"/>
    </row>
    <row r="94" spans="38:38" x14ac:dyDescent="0.2">
      <c r="AL94" s="444"/>
    </row>
    <row r="95" spans="38:38" x14ac:dyDescent="0.2">
      <c r="AL95" s="444"/>
    </row>
    <row r="96" spans="38:38" x14ac:dyDescent="0.2">
      <c r="AL96" s="444"/>
    </row>
    <row r="97" spans="38:38" x14ac:dyDescent="0.2">
      <c r="AL97" s="444"/>
    </row>
    <row r="98" spans="38:38" x14ac:dyDescent="0.2">
      <c r="AL98" s="444"/>
    </row>
    <row r="99" spans="38:38" x14ac:dyDescent="0.2">
      <c r="AL99" s="444"/>
    </row>
    <row r="100" spans="38:38" x14ac:dyDescent="0.2">
      <c r="AL100" s="444"/>
    </row>
    <row r="101" spans="38:38" x14ac:dyDescent="0.2">
      <c r="AL101" s="444"/>
    </row>
    <row r="102" spans="38:38" x14ac:dyDescent="0.2">
      <c r="AL102" s="444"/>
    </row>
  </sheetData>
  <mergeCells count="4">
    <mergeCell ref="P8:T8"/>
    <mergeCell ref="P9:S9"/>
    <mergeCell ref="S10:S12"/>
    <mergeCell ref="T10:T12"/>
  </mergeCells>
  <conditionalFormatting sqref="D32">
    <cfRule type="cellIs" dxfId="1" priority="1" stopIfTrue="1" operator="equal">
      <formula>$D$64="ERROR"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F1516-1F7C-4462-9EE6-9470BB3DE32B}">
  <sheetPr>
    <tabColor rgb="FF92D050"/>
  </sheetPr>
  <dimension ref="A1:AQ73"/>
  <sheetViews>
    <sheetView showOutlineSymbols="0" zoomScale="70" zoomScaleNormal="70" workbookViewId="0">
      <selection activeCell="F6" sqref="F6"/>
    </sheetView>
  </sheetViews>
  <sheetFormatPr defaultColWidth="11.42578125" defaultRowHeight="12.75" x14ac:dyDescent="0.2"/>
  <cols>
    <col min="1" max="1" width="8.42578125" style="315" customWidth="1"/>
    <col min="2" max="2" width="50.7109375" style="315" bestFit="1" customWidth="1"/>
    <col min="3" max="3" width="4.7109375" style="315" customWidth="1"/>
    <col min="4" max="7" width="20.28515625" style="315" customWidth="1"/>
    <col min="8" max="9" width="15.7109375" style="315" customWidth="1"/>
    <col min="10" max="11" width="16.28515625" style="315" customWidth="1"/>
    <col min="12" max="12" width="15.7109375" style="315" customWidth="1"/>
    <col min="13" max="13" width="17.5703125" style="315" customWidth="1"/>
    <col min="14" max="14" width="20.28515625" style="315" customWidth="1"/>
    <col min="15" max="15" width="24.7109375" style="315" customWidth="1"/>
    <col min="16" max="20" width="17.7109375" style="315" customWidth="1"/>
    <col min="21" max="27" width="20.28515625" style="315" customWidth="1"/>
    <col min="28" max="28" width="4.7109375" style="315" customWidth="1"/>
    <col min="29" max="30" width="11.42578125" style="444" customWidth="1"/>
    <col min="31" max="32" width="10.7109375" style="444" bestFit="1" customWidth="1"/>
    <col min="33" max="35" width="14.85546875" style="444" bestFit="1" customWidth="1"/>
    <col min="36" max="36" width="10.7109375" style="444" bestFit="1" customWidth="1"/>
    <col min="37" max="37" width="15.140625" style="444" bestFit="1" customWidth="1"/>
    <col min="38" max="38" width="33.7109375" style="250" customWidth="1"/>
    <col min="39" max="16384" width="11.42578125" style="444"/>
  </cols>
  <sheetData>
    <row r="1" spans="1:38" ht="20.25" customHeight="1" x14ac:dyDescent="0.25">
      <c r="E1" s="206" t="s">
        <v>340</v>
      </c>
      <c r="H1" s="203"/>
      <c r="I1" s="203"/>
      <c r="J1" s="203"/>
      <c r="K1" s="203"/>
      <c r="L1" s="203"/>
      <c r="M1" s="316" t="s">
        <v>47</v>
      </c>
      <c r="O1" s="317" t="s">
        <v>353</v>
      </c>
      <c r="P1" s="203"/>
      <c r="Q1" s="206" t="s">
        <v>340</v>
      </c>
      <c r="R1" s="203"/>
      <c r="S1" s="203"/>
      <c r="T1" s="203"/>
      <c r="U1" s="203"/>
      <c r="V1" s="203"/>
      <c r="W1" s="203"/>
      <c r="X1" s="203"/>
      <c r="Y1" s="203"/>
      <c r="Z1" s="316" t="s">
        <v>47</v>
      </c>
      <c r="AA1" s="317" t="str">
        <f>O1</f>
        <v>P_CRIRB_15</v>
      </c>
    </row>
    <row r="2" spans="1:38" ht="20.25" customHeight="1" x14ac:dyDescent="0.25">
      <c r="B2" s="203"/>
      <c r="E2" s="207" t="s">
        <v>10</v>
      </c>
      <c r="H2" s="203"/>
      <c r="I2" s="203"/>
      <c r="J2" s="203"/>
      <c r="K2" s="203"/>
      <c r="L2" s="318"/>
      <c r="M2" s="316" t="s">
        <v>3</v>
      </c>
      <c r="O2" s="317" t="s">
        <v>4</v>
      </c>
      <c r="P2" s="203"/>
      <c r="Q2" s="207" t="s">
        <v>10</v>
      </c>
      <c r="S2" s="203"/>
      <c r="T2" s="203"/>
      <c r="U2" s="203"/>
      <c r="V2" s="203"/>
      <c r="W2" s="203"/>
      <c r="X2" s="203"/>
      <c r="Y2" s="203"/>
      <c r="Z2" s="316" t="s">
        <v>3</v>
      </c>
      <c r="AA2" s="317" t="str">
        <f>O2</f>
        <v>XXXXXX</v>
      </c>
    </row>
    <row r="3" spans="1:38" ht="20.25" customHeight="1" x14ac:dyDescent="0.25">
      <c r="B3" s="203"/>
      <c r="E3" s="274" t="s">
        <v>283</v>
      </c>
      <c r="H3" s="203"/>
      <c r="I3" s="203"/>
      <c r="L3" s="318"/>
      <c r="M3" s="316" t="s">
        <v>6</v>
      </c>
      <c r="O3" s="319" t="s">
        <v>7</v>
      </c>
      <c r="P3" s="203"/>
      <c r="Q3" s="274" t="s">
        <v>283</v>
      </c>
      <c r="S3" s="203"/>
      <c r="T3" s="203"/>
      <c r="U3" s="203"/>
      <c r="V3" s="203"/>
      <c r="W3" s="203"/>
      <c r="X3" s="203"/>
      <c r="Y3" s="203"/>
      <c r="Z3" s="316" t="s">
        <v>6</v>
      </c>
      <c r="AA3" s="319" t="str">
        <f>O3</f>
        <v>DD.MM.YYYY</v>
      </c>
    </row>
    <row r="4" spans="1:38" ht="20.100000000000001" customHeight="1" x14ac:dyDescent="0.25">
      <c r="B4" s="203"/>
      <c r="E4" s="209" t="s">
        <v>271</v>
      </c>
      <c r="J4" s="203"/>
      <c r="K4" s="203"/>
      <c r="L4" s="318"/>
      <c r="M4" s="318"/>
      <c r="O4" s="210"/>
      <c r="P4" s="203"/>
      <c r="Q4" s="209" t="s">
        <v>271</v>
      </c>
      <c r="R4" s="203"/>
      <c r="S4" s="203"/>
      <c r="T4" s="203"/>
      <c r="U4" s="203"/>
      <c r="V4" s="203"/>
      <c r="W4" s="203"/>
      <c r="X4" s="203"/>
      <c r="Y4" s="203"/>
      <c r="Z4" s="203"/>
      <c r="AA4" s="203"/>
    </row>
    <row r="5" spans="1:38" ht="20.100000000000001" customHeight="1" x14ac:dyDescent="0.2">
      <c r="B5" s="1" t="s">
        <v>359</v>
      </c>
      <c r="E5" s="315" t="s">
        <v>50</v>
      </c>
      <c r="F5" s="203"/>
      <c r="G5" s="203"/>
      <c r="H5" s="203"/>
      <c r="I5" s="203"/>
      <c r="J5" s="203"/>
      <c r="K5" s="203"/>
      <c r="L5" s="203"/>
      <c r="M5" s="203"/>
      <c r="N5" s="203"/>
      <c r="O5" s="203"/>
      <c r="P5" s="203"/>
      <c r="Q5" s="315" t="s">
        <v>50</v>
      </c>
      <c r="R5" s="203"/>
      <c r="S5" s="203"/>
      <c r="T5" s="203"/>
      <c r="U5" s="203"/>
      <c r="V5" s="203"/>
      <c r="W5" s="203"/>
      <c r="X5" s="203"/>
      <c r="Y5" s="203"/>
      <c r="Z5" s="203"/>
      <c r="AA5" s="203"/>
    </row>
    <row r="6" spans="1:38" ht="25.15" customHeight="1" x14ac:dyDescent="0.2">
      <c r="B6" s="203"/>
    </row>
    <row r="7" spans="1:38" ht="25.15" customHeight="1" x14ac:dyDescent="0.2">
      <c r="A7" s="320"/>
      <c r="B7" s="203"/>
      <c r="C7" s="320"/>
      <c r="D7" s="320"/>
      <c r="F7" s="203"/>
      <c r="G7" s="203"/>
      <c r="H7" s="203"/>
      <c r="I7" s="203"/>
      <c r="J7" s="203"/>
      <c r="K7" s="203"/>
      <c r="L7" s="203"/>
      <c r="M7" s="211"/>
      <c r="N7" s="203"/>
      <c r="O7" s="211"/>
      <c r="P7" s="203"/>
      <c r="R7" s="211"/>
      <c r="S7" s="203"/>
      <c r="T7" s="203"/>
      <c r="U7" s="203"/>
      <c r="V7" s="203"/>
      <c r="W7" s="203"/>
      <c r="X7" s="203"/>
      <c r="Y7" s="203"/>
      <c r="Z7" s="203"/>
      <c r="AA7" s="203"/>
      <c r="AB7" s="320"/>
    </row>
    <row r="8" spans="1:38" ht="17.850000000000001" customHeight="1" x14ac:dyDescent="0.25">
      <c r="A8" s="212"/>
      <c r="B8" s="213"/>
      <c r="C8" s="321"/>
      <c r="D8" s="322" t="s">
        <v>55</v>
      </c>
      <c r="E8" s="322" t="s">
        <v>180</v>
      </c>
      <c r="F8" s="323" t="s">
        <v>181</v>
      </c>
      <c r="G8" s="324"/>
      <c r="H8" s="325"/>
      <c r="I8" s="326"/>
      <c r="J8" s="326"/>
      <c r="K8" s="326"/>
      <c r="L8" s="326"/>
      <c r="M8" s="327"/>
      <c r="N8" s="328"/>
      <c r="O8" s="329" t="s">
        <v>181</v>
      </c>
      <c r="P8" s="476" t="s">
        <v>182</v>
      </c>
      <c r="Q8" s="477"/>
      <c r="R8" s="477"/>
      <c r="S8" s="477"/>
      <c r="T8" s="478"/>
      <c r="U8" s="412" t="s">
        <v>183</v>
      </c>
      <c r="V8" s="412" t="s">
        <v>184</v>
      </c>
      <c r="W8" s="330" t="s">
        <v>185</v>
      </c>
      <c r="X8" s="324"/>
      <c r="Y8" s="324"/>
      <c r="Z8" s="324"/>
      <c r="AA8" s="331" t="s">
        <v>186</v>
      </c>
      <c r="AB8" s="321"/>
      <c r="AC8" s="445"/>
      <c r="AD8" s="445"/>
    </row>
    <row r="9" spans="1:38" ht="51.75" customHeight="1" x14ac:dyDescent="0.25">
      <c r="A9" s="214"/>
      <c r="B9" s="206"/>
      <c r="C9" s="332"/>
      <c r="D9" s="333" t="s">
        <v>66</v>
      </c>
      <c r="E9" s="333" t="s">
        <v>93</v>
      </c>
      <c r="F9" s="334" t="s">
        <v>187</v>
      </c>
      <c r="G9" s="335" t="s">
        <v>291</v>
      </c>
      <c r="H9" s="336" t="s">
        <v>292</v>
      </c>
      <c r="I9" s="337"/>
      <c r="J9" s="338"/>
      <c r="K9" s="337"/>
      <c r="L9" s="338"/>
      <c r="M9" s="339"/>
      <c r="N9" s="340" t="s">
        <v>190</v>
      </c>
      <c r="O9" s="339" t="s">
        <v>187</v>
      </c>
      <c r="P9" s="479" t="s">
        <v>174</v>
      </c>
      <c r="Q9" s="480"/>
      <c r="R9" s="480"/>
      <c r="S9" s="481"/>
      <c r="T9" s="341" t="s">
        <v>293</v>
      </c>
      <c r="U9" s="413" t="s">
        <v>191</v>
      </c>
      <c r="V9" s="413" t="s">
        <v>192</v>
      </c>
      <c r="W9" s="342" t="s">
        <v>193</v>
      </c>
      <c r="X9" s="335"/>
      <c r="Y9" s="335"/>
      <c r="Z9" s="335"/>
      <c r="AA9" s="333" t="s">
        <v>194</v>
      </c>
      <c r="AB9" s="332"/>
      <c r="AC9" s="445"/>
      <c r="AD9" s="445"/>
    </row>
    <row r="10" spans="1:38" ht="17.850000000000001" customHeight="1" x14ac:dyDescent="0.25">
      <c r="A10" s="214"/>
      <c r="B10" s="206"/>
      <c r="C10" s="332"/>
      <c r="D10" s="333" t="s">
        <v>75</v>
      </c>
      <c r="E10" s="333" t="s">
        <v>103</v>
      </c>
      <c r="F10" s="334" t="s">
        <v>195</v>
      </c>
      <c r="G10" s="335"/>
      <c r="H10" s="343" t="s">
        <v>196</v>
      </c>
      <c r="I10" s="337"/>
      <c r="J10" s="337"/>
      <c r="K10" s="337"/>
      <c r="L10" s="337"/>
      <c r="M10" s="344"/>
      <c r="N10" s="340"/>
      <c r="O10" s="339" t="s">
        <v>197</v>
      </c>
      <c r="P10" s="411" t="s">
        <v>198</v>
      </c>
      <c r="Q10" s="88"/>
      <c r="R10" s="99" t="s">
        <v>199</v>
      </c>
      <c r="S10" s="482" t="s">
        <v>200</v>
      </c>
      <c r="T10" s="482" t="s">
        <v>201</v>
      </c>
      <c r="U10" s="413" t="s">
        <v>202</v>
      </c>
      <c r="V10" s="413" t="s">
        <v>203</v>
      </c>
      <c r="W10" s="342" t="s">
        <v>204</v>
      </c>
      <c r="X10" s="335"/>
      <c r="Y10" s="335"/>
      <c r="Z10" s="335"/>
      <c r="AA10" s="342"/>
      <c r="AB10" s="332"/>
      <c r="AC10" s="445"/>
      <c r="AD10" s="445"/>
    </row>
    <row r="11" spans="1:38" ht="17.850000000000001" customHeight="1" x14ac:dyDescent="0.25">
      <c r="A11" s="214"/>
      <c r="B11" s="206"/>
      <c r="C11" s="332"/>
      <c r="D11" s="333"/>
      <c r="E11" s="333" t="s">
        <v>205</v>
      </c>
      <c r="F11" s="334" t="s">
        <v>206</v>
      </c>
      <c r="G11" s="335"/>
      <c r="H11" s="345" t="s">
        <v>207</v>
      </c>
      <c r="I11" s="346"/>
      <c r="J11" s="347"/>
      <c r="K11" s="346"/>
      <c r="L11" s="346"/>
      <c r="M11" s="348"/>
      <c r="N11" s="340"/>
      <c r="O11" s="339" t="s">
        <v>208</v>
      </c>
      <c r="P11" s="349" t="s">
        <v>209</v>
      </c>
      <c r="Q11" s="105"/>
      <c r="R11" s="105" t="s">
        <v>101</v>
      </c>
      <c r="S11" s="483"/>
      <c r="T11" s="483"/>
      <c r="U11" s="413" t="s">
        <v>210</v>
      </c>
      <c r="V11" s="413" t="s">
        <v>211</v>
      </c>
      <c r="X11" s="335"/>
      <c r="Y11" s="335"/>
      <c r="Z11" s="335"/>
      <c r="AA11" s="342"/>
      <c r="AB11" s="332"/>
      <c r="AC11" s="445"/>
      <c r="AD11" s="445"/>
    </row>
    <row r="12" spans="1:38" ht="53.25" customHeight="1" x14ac:dyDescent="0.2">
      <c r="C12" s="332"/>
      <c r="D12" s="342"/>
      <c r="E12" s="342" t="s">
        <v>212</v>
      </c>
      <c r="F12" s="334" t="s">
        <v>213</v>
      </c>
      <c r="G12" s="350"/>
      <c r="H12" s="351" t="s">
        <v>139</v>
      </c>
      <c r="I12" s="351">
        <v>0.1</v>
      </c>
      <c r="J12" s="352">
        <v>0.2</v>
      </c>
      <c r="K12" s="351">
        <v>0.4</v>
      </c>
      <c r="L12" s="353">
        <v>0.5</v>
      </c>
      <c r="M12" s="352">
        <v>1</v>
      </c>
      <c r="N12" s="354"/>
      <c r="O12" s="339" t="s">
        <v>214</v>
      </c>
      <c r="P12" s="355" t="s">
        <v>95</v>
      </c>
      <c r="Q12" s="355" t="s">
        <v>215</v>
      </c>
      <c r="R12" s="355" t="s">
        <v>216</v>
      </c>
      <c r="S12" s="483"/>
      <c r="T12" s="483"/>
      <c r="U12" s="413" t="s">
        <v>217</v>
      </c>
      <c r="V12" s="413" t="s">
        <v>218</v>
      </c>
      <c r="W12" s="342"/>
      <c r="X12" s="335" t="s">
        <v>291</v>
      </c>
      <c r="Y12" s="335" t="s">
        <v>294</v>
      </c>
      <c r="Z12" s="335" t="s">
        <v>190</v>
      </c>
      <c r="AA12" s="342"/>
      <c r="AB12" s="332"/>
      <c r="AC12" s="447"/>
      <c r="AD12" s="447"/>
    </row>
    <row r="13" spans="1:38" ht="25.15" customHeight="1" x14ac:dyDescent="0.2">
      <c r="A13" s="203"/>
      <c r="B13" s="211"/>
      <c r="C13" s="356"/>
      <c r="D13" s="69" t="s">
        <v>52</v>
      </c>
      <c r="E13" s="69" t="s">
        <v>104</v>
      </c>
      <c r="F13" s="69" t="s">
        <v>105</v>
      </c>
      <c r="G13" s="69" t="s">
        <v>106</v>
      </c>
      <c r="H13" s="69" t="s">
        <v>107</v>
      </c>
      <c r="I13" s="69" t="s">
        <v>108</v>
      </c>
      <c r="J13" s="69" t="s">
        <v>109</v>
      </c>
      <c r="K13" s="69" t="s">
        <v>110</v>
      </c>
      <c r="L13" s="69" t="s">
        <v>111</v>
      </c>
      <c r="M13" s="69" t="s">
        <v>112</v>
      </c>
      <c r="N13" s="69" t="s">
        <v>113</v>
      </c>
      <c r="O13" s="69" t="s">
        <v>114</v>
      </c>
      <c r="P13" s="69" t="s">
        <v>115</v>
      </c>
      <c r="Q13" s="69" t="s">
        <v>116</v>
      </c>
      <c r="R13" s="69" t="s">
        <v>117</v>
      </c>
      <c r="S13" s="69" t="s">
        <v>118</v>
      </c>
      <c r="T13" s="69" t="s">
        <v>119</v>
      </c>
      <c r="U13" s="69" t="s">
        <v>120</v>
      </c>
      <c r="V13" s="69" t="s">
        <v>121</v>
      </c>
      <c r="W13" s="69" t="s">
        <v>122</v>
      </c>
      <c r="X13" s="69" t="s">
        <v>123</v>
      </c>
      <c r="Y13" s="69" t="s">
        <v>124</v>
      </c>
      <c r="Z13" s="69" t="s">
        <v>220</v>
      </c>
      <c r="AA13" s="69" t="s">
        <v>221</v>
      </c>
      <c r="AB13" s="356"/>
      <c r="AE13" s="250" t="s">
        <v>222</v>
      </c>
      <c r="AF13" s="250" t="s">
        <v>223</v>
      </c>
      <c r="AG13" s="449" t="s">
        <v>295</v>
      </c>
      <c r="AH13" s="449" t="s">
        <v>296</v>
      </c>
      <c r="AI13" s="449" t="s">
        <v>297</v>
      </c>
      <c r="AJ13" s="250" t="s">
        <v>298</v>
      </c>
      <c r="AK13" s="449" t="s">
        <v>299</v>
      </c>
      <c r="AL13" s="449" t="s">
        <v>300</v>
      </c>
    </row>
    <row r="14" spans="1:38" ht="25.15" customHeight="1" thickBot="1" x14ac:dyDescent="0.25">
      <c r="A14" s="358">
        <v>1</v>
      </c>
      <c r="B14" s="241" t="s">
        <v>129</v>
      </c>
      <c r="C14" s="359" t="s">
        <v>225</v>
      </c>
      <c r="D14" s="360">
        <f t="shared" ref="D14:AA14" si="0">D23+D33+D34+D35</f>
        <v>95100000</v>
      </c>
      <c r="E14" s="360">
        <f t="shared" si="0"/>
        <v>0</v>
      </c>
      <c r="F14" s="360">
        <f t="shared" si="0"/>
        <v>95100000</v>
      </c>
      <c r="G14" s="360">
        <f t="shared" si="0"/>
        <v>0</v>
      </c>
      <c r="H14" s="360">
        <f t="shared" si="0"/>
        <v>40000</v>
      </c>
      <c r="I14" s="360">
        <f t="shared" si="0"/>
        <v>0</v>
      </c>
      <c r="J14" s="360">
        <f t="shared" si="0"/>
        <v>0</v>
      </c>
      <c r="K14" s="360">
        <f t="shared" si="0"/>
        <v>0</v>
      </c>
      <c r="L14" s="360">
        <f t="shared" si="0"/>
        <v>0</v>
      </c>
      <c r="M14" s="360">
        <f t="shared" si="0"/>
        <v>0</v>
      </c>
      <c r="N14" s="360">
        <f t="shared" si="0"/>
        <v>0</v>
      </c>
      <c r="O14" s="360">
        <f t="shared" si="0"/>
        <v>95060000</v>
      </c>
      <c r="P14" s="360">
        <f t="shared" si="0"/>
        <v>0</v>
      </c>
      <c r="Q14" s="360">
        <f t="shared" si="0"/>
        <v>0</v>
      </c>
      <c r="R14" s="360">
        <f t="shared" si="0"/>
        <v>0</v>
      </c>
      <c r="S14" s="360">
        <f t="shared" si="0"/>
        <v>0</v>
      </c>
      <c r="T14" s="360">
        <f t="shared" si="0"/>
        <v>0</v>
      </c>
      <c r="U14" s="360">
        <f t="shared" si="0"/>
        <v>95060000</v>
      </c>
      <c r="V14" s="360">
        <f t="shared" si="0"/>
        <v>0</v>
      </c>
      <c r="W14" s="360">
        <f t="shared" si="0"/>
        <v>95060000</v>
      </c>
      <c r="X14" s="360">
        <f>X23+X33+X34+X35</f>
        <v>0</v>
      </c>
      <c r="Y14" s="360">
        <f t="shared" si="0"/>
        <v>0</v>
      </c>
      <c r="Z14" s="360">
        <f t="shared" si="0"/>
        <v>0</v>
      </c>
      <c r="AA14" s="360">
        <f t="shared" si="0"/>
        <v>0</v>
      </c>
      <c r="AB14" s="359" t="s">
        <v>225</v>
      </c>
      <c r="AE14" s="216" t="str">
        <f t="shared" ref="AE14:AE28" si="1">IF(D14&gt;=0,"OK","ERROR")</f>
        <v>OK</v>
      </c>
      <c r="AF14" s="216" t="str">
        <f t="shared" ref="AF14:AF28" si="2">IF(E14&lt;=0,"OK","ERROR")</f>
        <v>OK</v>
      </c>
      <c r="AG14" s="216" t="str">
        <f t="shared" ref="AG14:AG28" si="3">IF(MIN(F14:O14)&gt;=0,"OK","ERROR")</f>
        <v>OK</v>
      </c>
      <c r="AH14" s="216" t="str">
        <f t="shared" ref="AH14:AH28" si="4">IF(MAX(P14:S14)&lt;=0,"OK","ERROR")</f>
        <v>OK</v>
      </c>
      <c r="AI14" s="216" t="str">
        <f t="shared" ref="AI14:AI28" si="5">IF(MIN(T14:U14)&gt;=0,"OK","ERROR")</f>
        <v>OK</v>
      </c>
      <c r="AJ14" s="216" t="str">
        <f t="shared" ref="AJ14:AJ28" si="6">IF(V14&lt;=0,"OK","ERROR")</f>
        <v>OK</v>
      </c>
      <c r="AK14" s="216" t="str">
        <f t="shared" ref="AK14:AK28" si="7">IF(MIN(W14:AA14)&gt;=0,"OK","ERROR")</f>
        <v>OK</v>
      </c>
    </row>
    <row r="15" spans="1:38" ht="25.15" customHeight="1" thickTop="1" thickBot="1" x14ac:dyDescent="0.25">
      <c r="A15" s="358">
        <v>2</v>
      </c>
      <c r="B15" s="217" t="s">
        <v>224</v>
      </c>
      <c r="C15" s="218" t="s">
        <v>225</v>
      </c>
      <c r="D15" s="219"/>
      <c r="E15" s="219"/>
      <c r="F15" s="414">
        <f>D15+E15</f>
        <v>0</v>
      </c>
      <c r="G15" s="219"/>
      <c r="H15" s="219"/>
      <c r="I15" s="219"/>
      <c r="J15" s="219"/>
      <c r="K15" s="219"/>
      <c r="L15" s="219"/>
      <c r="M15" s="219"/>
      <c r="N15" s="219"/>
      <c r="O15" s="414">
        <f>F15-H15-0.9*I15-0.8*J15-0.6*K15-0.5*L15</f>
        <v>0</v>
      </c>
      <c r="P15" s="433"/>
      <c r="Q15" s="433"/>
      <c r="R15" s="433"/>
      <c r="S15" s="433"/>
      <c r="T15" s="433"/>
      <c r="U15" s="433"/>
      <c r="V15" s="433"/>
      <c r="W15" s="219"/>
      <c r="X15" s="219"/>
      <c r="Y15" s="219"/>
      <c r="Z15" s="219"/>
      <c r="AA15" s="219"/>
      <c r="AB15" s="218" t="s">
        <v>225</v>
      </c>
      <c r="AE15" s="216" t="str">
        <f t="shared" si="1"/>
        <v>OK</v>
      </c>
      <c r="AF15" s="216" t="str">
        <f t="shared" si="2"/>
        <v>OK</v>
      </c>
      <c r="AG15" s="216" t="str">
        <f t="shared" si="3"/>
        <v>OK</v>
      </c>
      <c r="AH15" s="216" t="str">
        <f t="shared" si="4"/>
        <v>OK</v>
      </c>
      <c r="AI15" s="216" t="str">
        <f t="shared" si="5"/>
        <v>OK</v>
      </c>
      <c r="AJ15" s="216" t="str">
        <f t="shared" si="6"/>
        <v>OK</v>
      </c>
      <c r="AK15" s="216" t="str">
        <f t="shared" si="7"/>
        <v>OK</v>
      </c>
    </row>
    <row r="16" spans="1:38" ht="25.15" customHeight="1" thickTop="1" thickBot="1" x14ac:dyDescent="0.25">
      <c r="A16" s="358">
        <v>3</v>
      </c>
      <c r="B16" s="221" t="s">
        <v>304</v>
      </c>
      <c r="C16" s="218" t="s">
        <v>225</v>
      </c>
      <c r="D16" s="222"/>
      <c r="E16" s="222"/>
      <c r="F16" s="414">
        <f>D16+E16</f>
        <v>0</v>
      </c>
      <c r="G16" s="222"/>
      <c r="H16" s="222"/>
      <c r="I16" s="222"/>
      <c r="J16" s="222"/>
      <c r="K16" s="222"/>
      <c r="L16" s="222"/>
      <c r="M16" s="222"/>
      <c r="N16" s="222"/>
      <c r="O16" s="414">
        <f>F16-H16-0.9*I16-0.8*J16-0.6*K16-0.5*L16</f>
        <v>0</v>
      </c>
      <c r="P16" s="433"/>
      <c r="Q16" s="433"/>
      <c r="R16" s="433"/>
      <c r="S16" s="433"/>
      <c r="T16" s="433"/>
      <c r="U16" s="433"/>
      <c r="V16" s="433"/>
      <c r="W16" s="222"/>
      <c r="X16" s="222"/>
      <c r="Y16" s="222"/>
      <c r="Z16" s="222"/>
      <c r="AA16" s="222"/>
      <c r="AB16" s="218" t="s">
        <v>225</v>
      </c>
      <c r="AE16" s="216" t="str">
        <f t="shared" si="1"/>
        <v>OK</v>
      </c>
      <c r="AF16" s="216" t="str">
        <f t="shared" si="2"/>
        <v>OK</v>
      </c>
      <c r="AG16" s="216" t="str">
        <f t="shared" si="3"/>
        <v>OK</v>
      </c>
      <c r="AH16" s="216" t="str">
        <f t="shared" si="4"/>
        <v>OK</v>
      </c>
      <c r="AI16" s="216" t="str">
        <f t="shared" si="5"/>
        <v>OK</v>
      </c>
      <c r="AJ16" s="216" t="str">
        <f t="shared" si="6"/>
        <v>OK</v>
      </c>
      <c r="AK16" s="216" t="str">
        <f t="shared" si="7"/>
        <v>OK</v>
      </c>
    </row>
    <row r="17" spans="1:43" ht="37.5" customHeight="1" thickTop="1" thickBot="1" x14ac:dyDescent="0.25">
      <c r="A17" s="358">
        <v>4</v>
      </c>
      <c r="B17" s="195" t="s">
        <v>130</v>
      </c>
      <c r="C17" s="73"/>
      <c r="D17" s="360">
        <f>D18+D19+D20+D21+D22</f>
        <v>95470000</v>
      </c>
      <c r="E17" s="360">
        <f t="shared" ref="E17:AA17" si="8">E18+E19+E20+E21+E22</f>
        <v>0</v>
      </c>
      <c r="F17" s="360">
        <f t="shared" si="8"/>
        <v>95470000</v>
      </c>
      <c r="G17" s="360">
        <f t="shared" si="8"/>
        <v>0</v>
      </c>
      <c r="H17" s="360">
        <f t="shared" si="8"/>
        <v>40000</v>
      </c>
      <c r="I17" s="360">
        <f t="shared" si="8"/>
        <v>0</v>
      </c>
      <c r="J17" s="360">
        <f t="shared" si="8"/>
        <v>0</v>
      </c>
      <c r="K17" s="360">
        <f t="shared" si="8"/>
        <v>0</v>
      </c>
      <c r="L17" s="360">
        <f t="shared" si="8"/>
        <v>0</v>
      </c>
      <c r="M17" s="360">
        <f t="shared" si="8"/>
        <v>0</v>
      </c>
      <c r="N17" s="360">
        <f t="shared" si="8"/>
        <v>0</v>
      </c>
      <c r="O17" s="360">
        <f t="shared" si="8"/>
        <v>95430000</v>
      </c>
      <c r="P17" s="433"/>
      <c r="Q17" s="433"/>
      <c r="R17" s="433"/>
      <c r="S17" s="433"/>
      <c r="T17" s="433"/>
      <c r="U17" s="433"/>
      <c r="V17" s="433"/>
      <c r="W17" s="360">
        <f t="shared" si="8"/>
        <v>95230000</v>
      </c>
      <c r="X17" s="360">
        <f t="shared" si="8"/>
        <v>0</v>
      </c>
      <c r="Y17" s="360">
        <f t="shared" si="8"/>
        <v>0</v>
      </c>
      <c r="Z17" s="360">
        <f t="shared" si="8"/>
        <v>0</v>
      </c>
      <c r="AA17" s="360">
        <f t="shared" si="8"/>
        <v>240000</v>
      </c>
      <c r="AB17" s="73"/>
      <c r="AE17" s="216" t="str">
        <f t="shared" si="1"/>
        <v>OK</v>
      </c>
      <c r="AF17" s="216" t="str">
        <f t="shared" si="2"/>
        <v>OK</v>
      </c>
      <c r="AG17" s="216" t="str">
        <f t="shared" si="3"/>
        <v>OK</v>
      </c>
      <c r="AH17" s="216" t="str">
        <f t="shared" si="4"/>
        <v>OK</v>
      </c>
      <c r="AI17" s="216" t="str">
        <f t="shared" si="5"/>
        <v>OK</v>
      </c>
      <c r="AJ17" s="216" t="str">
        <f t="shared" si="6"/>
        <v>OK</v>
      </c>
      <c r="AK17" s="216" t="str">
        <f t="shared" si="7"/>
        <v>OK</v>
      </c>
    </row>
    <row r="18" spans="1:43" ht="25.15" customHeight="1" thickTop="1" thickBot="1" x14ac:dyDescent="0.25">
      <c r="A18" s="358">
        <v>5</v>
      </c>
      <c r="B18" s="224" t="s">
        <v>131</v>
      </c>
      <c r="C18" s="73" t="s">
        <v>225</v>
      </c>
      <c r="D18" s="225">
        <v>95420000</v>
      </c>
      <c r="E18" s="225"/>
      <c r="F18" s="360">
        <f>D18+E18</f>
        <v>95420000</v>
      </c>
      <c r="G18" s="360">
        <f>G23+G33+G34+G3</f>
        <v>0</v>
      </c>
      <c r="H18" s="433"/>
      <c r="I18" s="433"/>
      <c r="J18" s="433"/>
      <c r="K18" s="433"/>
      <c r="L18" s="433"/>
      <c r="M18" s="433"/>
      <c r="N18" s="433"/>
      <c r="O18" s="385">
        <f t="shared" ref="O18:O21" si="9">F18-H18-0.9*I18-0.8*J18-0.6*K18-0.5*L18</f>
        <v>95420000</v>
      </c>
      <c r="P18" s="433"/>
      <c r="Q18" s="433"/>
      <c r="R18" s="433"/>
      <c r="S18" s="433"/>
      <c r="T18" s="433"/>
      <c r="U18" s="433"/>
      <c r="V18" s="433"/>
      <c r="W18" s="225">
        <v>95220000</v>
      </c>
      <c r="X18" s="360">
        <f>X23+X33+X34+X3</f>
        <v>0</v>
      </c>
      <c r="Y18" s="433"/>
      <c r="Z18" s="433"/>
      <c r="AA18" s="225">
        <v>240000</v>
      </c>
      <c r="AB18" s="73" t="s">
        <v>225</v>
      </c>
      <c r="AE18" s="216" t="str">
        <f t="shared" si="1"/>
        <v>OK</v>
      </c>
      <c r="AF18" s="216" t="str">
        <f t="shared" si="2"/>
        <v>OK</v>
      </c>
      <c r="AG18" s="216" t="str">
        <f t="shared" si="3"/>
        <v>OK</v>
      </c>
      <c r="AH18" s="216" t="str">
        <f t="shared" si="4"/>
        <v>OK</v>
      </c>
      <c r="AI18" s="216" t="str">
        <f t="shared" si="5"/>
        <v>OK</v>
      </c>
      <c r="AJ18" s="216" t="str">
        <f t="shared" si="6"/>
        <v>OK</v>
      </c>
      <c r="AK18" s="216" t="str">
        <f t="shared" si="7"/>
        <v>OK</v>
      </c>
    </row>
    <row r="19" spans="1:43" ht="25.15" customHeight="1" thickTop="1" thickBot="1" x14ac:dyDescent="0.25">
      <c r="A19" s="358">
        <v>6</v>
      </c>
      <c r="B19" s="224" t="s">
        <v>132</v>
      </c>
      <c r="C19" s="73" t="s">
        <v>225</v>
      </c>
      <c r="D19" s="225">
        <v>50000</v>
      </c>
      <c r="E19" s="225"/>
      <c r="F19" s="385">
        <f>D19+E19</f>
        <v>50000</v>
      </c>
      <c r="G19" s="433"/>
      <c r="H19" s="229">
        <f>H23+H33+H34+H35</f>
        <v>40000</v>
      </c>
      <c r="I19" s="229">
        <f t="shared" ref="I19:M19" si="10">I23+I33+I34+I35</f>
        <v>0</v>
      </c>
      <c r="J19" s="229">
        <f t="shared" si="10"/>
        <v>0</v>
      </c>
      <c r="K19" s="229">
        <f t="shared" si="10"/>
        <v>0</v>
      </c>
      <c r="L19" s="229">
        <f t="shared" si="10"/>
        <v>0</v>
      </c>
      <c r="M19" s="229">
        <f t="shared" si="10"/>
        <v>0</v>
      </c>
      <c r="N19" s="433"/>
      <c r="O19" s="385">
        <f t="shared" si="9"/>
        <v>10000</v>
      </c>
      <c r="P19" s="433"/>
      <c r="Q19" s="433"/>
      <c r="R19" s="433"/>
      <c r="S19" s="433"/>
      <c r="T19" s="433"/>
      <c r="U19" s="433"/>
      <c r="V19" s="433"/>
      <c r="W19" s="225">
        <v>10000</v>
      </c>
      <c r="X19" s="433"/>
      <c r="Y19" s="229">
        <f>Y23+Y33+Y34+Y35</f>
        <v>0</v>
      </c>
      <c r="Z19" s="433"/>
      <c r="AA19" s="227">
        <v>0</v>
      </c>
      <c r="AB19" s="73" t="s">
        <v>225</v>
      </c>
      <c r="AE19" s="216" t="str">
        <f t="shared" si="1"/>
        <v>OK</v>
      </c>
      <c r="AF19" s="216" t="str">
        <f t="shared" si="2"/>
        <v>OK</v>
      </c>
      <c r="AG19" s="216" t="str">
        <f t="shared" si="3"/>
        <v>OK</v>
      </c>
      <c r="AH19" s="216" t="str">
        <f t="shared" si="4"/>
        <v>OK</v>
      </c>
      <c r="AI19" s="216" t="str">
        <f t="shared" si="5"/>
        <v>OK</v>
      </c>
      <c r="AJ19" s="216" t="str">
        <f t="shared" si="6"/>
        <v>OK</v>
      </c>
      <c r="AK19" s="216" t="str">
        <f t="shared" si="7"/>
        <v>OK</v>
      </c>
    </row>
    <row r="20" spans="1:43" s="454" customFormat="1" ht="14.25" thickTop="1" thickBot="1" x14ac:dyDescent="0.25">
      <c r="A20" s="358">
        <v>7</v>
      </c>
      <c r="B20" s="224" t="s">
        <v>343</v>
      </c>
      <c r="C20" s="73" t="s">
        <v>225</v>
      </c>
      <c r="D20" s="225"/>
      <c r="E20" s="225"/>
      <c r="F20" s="385">
        <f t="shared" ref="F20:F22" si="11">D20+E20</f>
        <v>0</v>
      </c>
      <c r="G20" s="433"/>
      <c r="H20" s="433"/>
      <c r="I20" s="433"/>
      <c r="J20" s="433"/>
      <c r="K20" s="433"/>
      <c r="L20" s="433"/>
      <c r="M20" s="433"/>
      <c r="N20" s="365"/>
      <c r="O20" s="385">
        <f t="shared" si="9"/>
        <v>0</v>
      </c>
      <c r="P20" s="433"/>
      <c r="Q20" s="433"/>
      <c r="R20" s="433"/>
      <c r="S20" s="433"/>
      <c r="T20" s="433"/>
      <c r="U20" s="433"/>
      <c r="V20" s="433"/>
      <c r="W20" s="225"/>
      <c r="X20" s="433"/>
      <c r="Y20" s="433"/>
      <c r="Z20" s="365"/>
      <c r="AA20" s="227"/>
      <c r="AB20" s="73" t="s">
        <v>225</v>
      </c>
      <c r="AC20" s="444"/>
      <c r="AD20" s="444"/>
      <c r="AE20" s="216" t="str">
        <f t="shared" si="1"/>
        <v>OK</v>
      </c>
      <c r="AF20" s="216" t="str">
        <f t="shared" si="2"/>
        <v>OK</v>
      </c>
      <c r="AG20" s="216" t="str">
        <f t="shared" si="3"/>
        <v>OK</v>
      </c>
      <c r="AH20" s="216" t="str">
        <f t="shared" si="4"/>
        <v>OK</v>
      </c>
      <c r="AI20" s="216" t="str">
        <f t="shared" si="5"/>
        <v>OK</v>
      </c>
      <c r="AJ20" s="216" t="str">
        <f t="shared" si="6"/>
        <v>OK</v>
      </c>
      <c r="AK20" s="216" t="str">
        <f t="shared" si="7"/>
        <v>OK</v>
      </c>
      <c r="AL20" s="250"/>
      <c r="AM20" s="444"/>
      <c r="AN20" s="444"/>
      <c r="AO20" s="444"/>
      <c r="AP20" s="444"/>
      <c r="AQ20" s="444"/>
    </row>
    <row r="21" spans="1:43" s="454" customFormat="1" ht="14.25" thickTop="1" thickBot="1" x14ac:dyDescent="0.25">
      <c r="A21" s="358">
        <v>8</v>
      </c>
      <c r="B21" s="224" t="s">
        <v>344</v>
      </c>
      <c r="C21" s="73" t="s">
        <v>225</v>
      </c>
      <c r="D21" s="225"/>
      <c r="E21" s="225"/>
      <c r="F21" s="385">
        <f t="shared" si="11"/>
        <v>0</v>
      </c>
      <c r="G21" s="433"/>
      <c r="H21" s="433"/>
      <c r="I21" s="433"/>
      <c r="J21" s="433"/>
      <c r="K21" s="433"/>
      <c r="L21" s="433"/>
      <c r="M21" s="433"/>
      <c r="N21" s="365"/>
      <c r="O21" s="385">
        <f t="shared" si="9"/>
        <v>0</v>
      </c>
      <c r="P21" s="433"/>
      <c r="Q21" s="433"/>
      <c r="R21" s="433"/>
      <c r="S21" s="433"/>
      <c r="T21" s="433"/>
      <c r="U21" s="433"/>
      <c r="V21" s="433"/>
      <c r="W21" s="225"/>
      <c r="X21" s="433"/>
      <c r="Y21" s="433"/>
      <c r="Z21" s="365"/>
      <c r="AA21" s="227"/>
      <c r="AB21" s="73" t="s">
        <v>225</v>
      </c>
      <c r="AC21" s="444"/>
      <c r="AD21" s="444"/>
      <c r="AE21" s="216" t="str">
        <f t="shared" si="1"/>
        <v>OK</v>
      </c>
      <c r="AF21" s="216" t="str">
        <f t="shared" si="2"/>
        <v>OK</v>
      </c>
      <c r="AG21" s="216" t="str">
        <f t="shared" si="3"/>
        <v>OK</v>
      </c>
      <c r="AH21" s="216" t="str">
        <f t="shared" si="4"/>
        <v>OK</v>
      </c>
      <c r="AI21" s="216" t="str">
        <f t="shared" si="5"/>
        <v>OK</v>
      </c>
      <c r="AJ21" s="216" t="str">
        <f t="shared" si="6"/>
        <v>OK</v>
      </c>
      <c r="AK21" s="216" t="str">
        <f t="shared" si="7"/>
        <v>OK</v>
      </c>
      <c r="AL21" s="250"/>
      <c r="AM21" s="444"/>
      <c r="AN21" s="444"/>
      <c r="AO21" s="444"/>
      <c r="AP21" s="444"/>
      <c r="AQ21" s="444"/>
    </row>
    <row r="22" spans="1:43" s="454" customFormat="1" ht="14.25" thickTop="1" thickBot="1" x14ac:dyDescent="0.25">
      <c r="A22" s="358">
        <v>9</v>
      </c>
      <c r="B22" s="244" t="s">
        <v>226</v>
      </c>
      <c r="C22" s="73" t="s">
        <v>225</v>
      </c>
      <c r="D22" s="225"/>
      <c r="E22" s="225"/>
      <c r="F22" s="385">
        <f t="shared" si="11"/>
        <v>0</v>
      </c>
      <c r="G22" s="433"/>
      <c r="H22" s="433"/>
      <c r="I22" s="433"/>
      <c r="J22" s="433"/>
      <c r="K22" s="433"/>
      <c r="L22" s="433"/>
      <c r="M22" s="433"/>
      <c r="N22" s="365"/>
      <c r="O22" s="385">
        <f>F22-H22-0.9*I22-0.8*J22-0.6*K22-0.5*L22</f>
        <v>0</v>
      </c>
      <c r="P22" s="433"/>
      <c r="Q22" s="433"/>
      <c r="R22" s="433"/>
      <c r="S22" s="433"/>
      <c r="T22" s="433"/>
      <c r="U22" s="433"/>
      <c r="V22" s="433"/>
      <c r="W22" s="225"/>
      <c r="X22" s="433"/>
      <c r="Y22" s="433"/>
      <c r="Z22" s="365"/>
      <c r="AA22" s="227"/>
      <c r="AB22" s="73" t="s">
        <v>225</v>
      </c>
      <c r="AC22" s="444"/>
      <c r="AD22" s="444"/>
      <c r="AE22" s="216" t="str">
        <f t="shared" si="1"/>
        <v>OK</v>
      </c>
      <c r="AF22" s="216" t="str">
        <f t="shared" si="2"/>
        <v>OK</v>
      </c>
      <c r="AG22" s="216" t="str">
        <f t="shared" si="3"/>
        <v>OK</v>
      </c>
      <c r="AH22" s="216" t="str">
        <f t="shared" si="4"/>
        <v>OK</v>
      </c>
      <c r="AI22" s="216" t="str">
        <f t="shared" si="5"/>
        <v>OK</v>
      </c>
      <c r="AJ22" s="216" t="str">
        <f t="shared" si="6"/>
        <v>OK</v>
      </c>
      <c r="AK22" s="216" t="str">
        <f t="shared" si="7"/>
        <v>OK</v>
      </c>
      <c r="AL22" s="250"/>
      <c r="AM22" s="444"/>
      <c r="AN22" s="444"/>
      <c r="AO22" s="444"/>
      <c r="AP22" s="444"/>
      <c r="AQ22" s="444"/>
    </row>
    <row r="23" spans="1:43" ht="87.75" customHeight="1" thickTop="1" thickBot="1" x14ac:dyDescent="0.25">
      <c r="A23" s="358">
        <v>10</v>
      </c>
      <c r="B23" s="235" t="s">
        <v>245</v>
      </c>
      <c r="C23" s="73"/>
      <c r="D23" s="229">
        <f t="shared" ref="D23:AA23" si="12">SUM(D24:D32)</f>
        <v>95100000</v>
      </c>
      <c r="E23" s="229">
        <f t="shared" si="12"/>
        <v>0</v>
      </c>
      <c r="F23" s="230">
        <f t="shared" si="12"/>
        <v>95100000</v>
      </c>
      <c r="G23" s="230">
        <f t="shared" si="12"/>
        <v>0</v>
      </c>
      <c r="H23" s="229">
        <f t="shared" si="12"/>
        <v>40000</v>
      </c>
      <c r="I23" s="229">
        <f t="shared" si="12"/>
        <v>0</v>
      </c>
      <c r="J23" s="229">
        <f t="shared" si="12"/>
        <v>0</v>
      </c>
      <c r="K23" s="229">
        <f t="shared" si="12"/>
        <v>0</v>
      </c>
      <c r="L23" s="229">
        <f t="shared" si="12"/>
        <v>0</v>
      </c>
      <c r="M23" s="229">
        <f t="shared" si="12"/>
        <v>0</v>
      </c>
      <c r="N23" s="230">
        <f t="shared" si="12"/>
        <v>0</v>
      </c>
      <c r="O23" s="229">
        <f t="shared" si="12"/>
        <v>95060000</v>
      </c>
      <c r="P23" s="229">
        <f t="shared" si="12"/>
        <v>0</v>
      </c>
      <c r="Q23" s="229">
        <f t="shared" si="12"/>
        <v>0</v>
      </c>
      <c r="R23" s="229">
        <f t="shared" si="12"/>
        <v>0</v>
      </c>
      <c r="S23" s="229">
        <f t="shared" si="12"/>
        <v>0</v>
      </c>
      <c r="T23" s="229">
        <f t="shared" si="12"/>
        <v>0</v>
      </c>
      <c r="U23" s="229">
        <f t="shared" si="12"/>
        <v>95060000</v>
      </c>
      <c r="V23" s="229">
        <f t="shared" si="12"/>
        <v>0</v>
      </c>
      <c r="W23" s="229">
        <f t="shared" si="12"/>
        <v>95060000</v>
      </c>
      <c r="X23" s="230">
        <f t="shared" si="12"/>
        <v>0</v>
      </c>
      <c r="Y23" s="230">
        <f t="shared" si="12"/>
        <v>0</v>
      </c>
      <c r="Z23" s="230">
        <f t="shared" si="12"/>
        <v>0</v>
      </c>
      <c r="AA23" s="230">
        <f t="shared" si="12"/>
        <v>0</v>
      </c>
      <c r="AB23" s="73"/>
      <c r="AE23" s="216" t="str">
        <f t="shared" si="1"/>
        <v>OK</v>
      </c>
      <c r="AF23" s="216" t="str">
        <f t="shared" si="2"/>
        <v>OK</v>
      </c>
      <c r="AG23" s="216" t="str">
        <f t="shared" si="3"/>
        <v>OK</v>
      </c>
      <c r="AH23" s="216" t="str">
        <f t="shared" si="4"/>
        <v>OK</v>
      </c>
      <c r="AI23" s="216" t="str">
        <f t="shared" si="5"/>
        <v>OK</v>
      </c>
      <c r="AJ23" s="216" t="str">
        <f t="shared" si="6"/>
        <v>OK</v>
      </c>
      <c r="AK23" s="216" t="str">
        <f t="shared" si="7"/>
        <v>OK</v>
      </c>
    </row>
    <row r="24" spans="1:43" ht="25.15" customHeight="1" thickTop="1" thickBot="1" x14ac:dyDescent="0.25">
      <c r="A24" s="358">
        <v>11</v>
      </c>
      <c r="B24" s="231" t="s">
        <v>246</v>
      </c>
      <c r="C24" s="73" t="s">
        <v>225</v>
      </c>
      <c r="D24" s="245">
        <v>94890000</v>
      </c>
      <c r="E24" s="245"/>
      <c r="F24" s="385">
        <f t="shared" ref="F24:F37" si="13">D24+E24</f>
        <v>94890000</v>
      </c>
      <c r="G24" s="402"/>
      <c r="H24" s="402">
        <v>0</v>
      </c>
      <c r="I24" s="402"/>
      <c r="J24" s="402"/>
      <c r="K24" s="402"/>
      <c r="L24" s="402"/>
      <c r="M24" s="402"/>
      <c r="N24" s="402"/>
      <c r="O24" s="385">
        <f>F24-H24-0.9*I24-0.8*J24-0.6*K24-0.5*L24</f>
        <v>94890000</v>
      </c>
      <c r="P24" s="427"/>
      <c r="Q24" s="246"/>
      <c r="R24" s="246"/>
      <c r="S24" s="415">
        <f>P24+Q24+R24</f>
        <v>0</v>
      </c>
      <c r="T24" s="246"/>
      <c r="U24" s="415">
        <f>O24+S24+T24</f>
        <v>94890000</v>
      </c>
      <c r="V24" s="246"/>
      <c r="W24" s="415">
        <f>U24+V24</f>
        <v>94890000</v>
      </c>
      <c r="X24" s="402"/>
      <c r="Y24" s="402"/>
      <c r="Z24" s="402"/>
      <c r="AA24" s="402"/>
      <c r="AB24" s="73" t="s">
        <v>225</v>
      </c>
      <c r="AE24" s="216" t="str">
        <f t="shared" si="1"/>
        <v>OK</v>
      </c>
      <c r="AF24" s="216" t="str">
        <f t="shared" si="2"/>
        <v>OK</v>
      </c>
      <c r="AG24" s="216" t="str">
        <f t="shared" si="3"/>
        <v>OK</v>
      </c>
      <c r="AH24" s="216" t="str">
        <f t="shared" si="4"/>
        <v>OK</v>
      </c>
      <c r="AI24" s="216" t="str">
        <f t="shared" si="5"/>
        <v>OK</v>
      </c>
      <c r="AJ24" s="216" t="str">
        <f t="shared" si="6"/>
        <v>OK</v>
      </c>
      <c r="AK24" s="216" t="str">
        <f t="shared" si="7"/>
        <v>OK</v>
      </c>
      <c r="AL24" s="250" t="b">
        <f>AA25&gt;=W25*0.3</f>
        <v>1</v>
      </c>
    </row>
    <row r="25" spans="1:43" ht="25.15" customHeight="1" thickTop="1" thickBot="1" x14ac:dyDescent="0.25">
      <c r="A25" s="358">
        <v>12</v>
      </c>
      <c r="B25" s="231" t="s">
        <v>272</v>
      </c>
      <c r="C25" s="73" t="s">
        <v>225</v>
      </c>
      <c r="D25" s="227"/>
      <c r="E25" s="227"/>
      <c r="F25" s="385">
        <f t="shared" si="13"/>
        <v>0</v>
      </c>
      <c r="G25" s="365"/>
      <c r="H25" s="365"/>
      <c r="I25" s="365"/>
      <c r="J25" s="365"/>
      <c r="K25" s="365"/>
      <c r="L25" s="365"/>
      <c r="M25" s="365"/>
      <c r="N25" s="365"/>
      <c r="O25" s="385">
        <f t="shared" ref="O25:O34" si="14">F25-H25-0.9*I25-0.8*J25-0.6*K25-0.5*L25</f>
        <v>0</v>
      </c>
      <c r="P25" s="248"/>
      <c r="Q25" s="249"/>
      <c r="R25" s="249"/>
      <c r="S25" s="415">
        <f t="shared" ref="S25:S34" si="15">P25+Q25+R25</f>
        <v>0</v>
      </c>
      <c r="T25" s="249"/>
      <c r="U25" s="415">
        <f t="shared" ref="U25:U34" si="16">O25+S25+T25</f>
        <v>0</v>
      </c>
      <c r="V25" s="249"/>
      <c r="W25" s="415">
        <f t="shared" ref="W25:W34" si="17">U25+V25</f>
        <v>0</v>
      </c>
      <c r="X25" s="365"/>
      <c r="Y25" s="365"/>
      <c r="Z25" s="365"/>
      <c r="AA25" s="227"/>
      <c r="AB25" s="73" t="s">
        <v>225</v>
      </c>
      <c r="AE25" s="216" t="str">
        <f t="shared" si="1"/>
        <v>OK</v>
      </c>
      <c r="AF25" s="216" t="str">
        <f t="shared" si="2"/>
        <v>OK</v>
      </c>
      <c r="AG25" s="216" t="str">
        <f t="shared" si="3"/>
        <v>OK</v>
      </c>
      <c r="AH25" s="216" t="str">
        <f t="shared" si="4"/>
        <v>OK</v>
      </c>
      <c r="AI25" s="216" t="str">
        <f t="shared" si="5"/>
        <v>OK</v>
      </c>
      <c r="AJ25" s="216" t="str">
        <f t="shared" si="6"/>
        <v>OK</v>
      </c>
      <c r="AK25" s="216" t="str">
        <f t="shared" si="7"/>
        <v>OK</v>
      </c>
      <c r="AL25" s="250" t="b">
        <f>AA26&gt;=W26*0.7</f>
        <v>0</v>
      </c>
    </row>
    <row r="26" spans="1:43" ht="25.15" customHeight="1" thickTop="1" thickBot="1" x14ac:dyDescent="0.25">
      <c r="A26" s="358">
        <v>13</v>
      </c>
      <c r="B26" s="231" t="s">
        <v>273</v>
      </c>
      <c r="C26" s="73" t="s">
        <v>225</v>
      </c>
      <c r="D26" s="227">
        <v>20000</v>
      </c>
      <c r="E26" s="227"/>
      <c r="F26" s="366">
        <f t="shared" si="13"/>
        <v>20000</v>
      </c>
      <c r="G26" s="365"/>
      <c r="H26" s="365">
        <v>0</v>
      </c>
      <c r="I26" s="365"/>
      <c r="J26" s="365"/>
      <c r="K26" s="365"/>
      <c r="L26" s="365"/>
      <c r="M26" s="365"/>
      <c r="N26" s="365"/>
      <c r="O26" s="385">
        <f t="shared" si="14"/>
        <v>20000</v>
      </c>
      <c r="P26" s="248"/>
      <c r="Q26" s="249"/>
      <c r="R26" s="249"/>
      <c r="S26" s="415">
        <f t="shared" si="15"/>
        <v>0</v>
      </c>
      <c r="T26" s="249"/>
      <c r="U26" s="415">
        <f t="shared" si="16"/>
        <v>20000</v>
      </c>
      <c r="V26" s="249"/>
      <c r="W26" s="415">
        <f t="shared" si="17"/>
        <v>20000</v>
      </c>
      <c r="X26" s="365"/>
      <c r="Y26" s="365"/>
      <c r="Z26" s="365"/>
      <c r="AA26" s="227"/>
      <c r="AB26" s="73" t="s">
        <v>225</v>
      </c>
      <c r="AE26" s="216" t="str">
        <f t="shared" si="1"/>
        <v>OK</v>
      </c>
      <c r="AF26" s="216" t="str">
        <f t="shared" si="2"/>
        <v>OK</v>
      </c>
      <c r="AG26" s="216" t="str">
        <f t="shared" si="3"/>
        <v>OK</v>
      </c>
      <c r="AH26" s="216" t="str">
        <f t="shared" si="4"/>
        <v>OK</v>
      </c>
      <c r="AI26" s="216" t="str">
        <f t="shared" si="5"/>
        <v>OK</v>
      </c>
      <c r="AJ26" s="216" t="str">
        <f t="shared" si="6"/>
        <v>OK</v>
      </c>
      <c r="AK26" s="216" t="str">
        <f t="shared" si="7"/>
        <v>OK</v>
      </c>
      <c r="AL26" s="250" t="b">
        <f t="shared" ref="AL26" si="18">AA27&gt;=W27*0.7</f>
        <v>1</v>
      </c>
    </row>
    <row r="27" spans="1:43" ht="20.65" customHeight="1" thickTop="1" thickBot="1" x14ac:dyDescent="0.25">
      <c r="A27" s="358">
        <v>14</v>
      </c>
      <c r="B27" s="231" t="s">
        <v>335</v>
      </c>
      <c r="C27" s="73" t="s">
        <v>225</v>
      </c>
      <c r="D27" s="227">
        <v>0</v>
      </c>
      <c r="E27" s="227"/>
      <c r="F27" s="385">
        <f t="shared" si="13"/>
        <v>0</v>
      </c>
      <c r="G27" s="365"/>
      <c r="H27" s="365">
        <v>0</v>
      </c>
      <c r="I27" s="365"/>
      <c r="J27" s="365"/>
      <c r="K27" s="365"/>
      <c r="L27" s="365"/>
      <c r="M27" s="365"/>
      <c r="N27" s="365"/>
      <c r="O27" s="385">
        <f t="shared" si="14"/>
        <v>0</v>
      </c>
      <c r="P27" s="248"/>
      <c r="Q27" s="249"/>
      <c r="R27" s="249"/>
      <c r="S27" s="415">
        <f t="shared" si="15"/>
        <v>0</v>
      </c>
      <c r="T27" s="249"/>
      <c r="U27" s="415">
        <f t="shared" si="16"/>
        <v>0</v>
      </c>
      <c r="V27" s="249"/>
      <c r="W27" s="415">
        <f t="shared" si="17"/>
        <v>0</v>
      </c>
      <c r="X27" s="365"/>
      <c r="Y27" s="365"/>
      <c r="Z27" s="365"/>
      <c r="AA27" s="227"/>
      <c r="AB27" s="73" t="s">
        <v>225</v>
      </c>
      <c r="AE27" s="216" t="str">
        <f t="shared" si="1"/>
        <v>OK</v>
      </c>
      <c r="AF27" s="216" t="str">
        <f t="shared" si="2"/>
        <v>OK</v>
      </c>
      <c r="AG27" s="216" t="str">
        <f t="shared" si="3"/>
        <v>OK</v>
      </c>
      <c r="AH27" s="216" t="str">
        <f t="shared" si="4"/>
        <v>OK</v>
      </c>
      <c r="AI27" s="216" t="str">
        <f t="shared" si="5"/>
        <v>OK</v>
      </c>
      <c r="AJ27" s="216" t="str">
        <f t="shared" si="6"/>
        <v>OK</v>
      </c>
      <c r="AK27" s="216" t="str">
        <f t="shared" si="7"/>
        <v>OK</v>
      </c>
      <c r="AL27" s="250" t="b">
        <f>AA28&gt;=W28</f>
        <v>0</v>
      </c>
    </row>
    <row r="28" spans="1:43" ht="25.15" customHeight="1" thickTop="1" thickBot="1" x14ac:dyDescent="0.25">
      <c r="A28" s="358">
        <v>15</v>
      </c>
      <c r="B28" s="231" t="s">
        <v>336</v>
      </c>
      <c r="C28" s="73" t="s">
        <v>225</v>
      </c>
      <c r="D28" s="227">
        <v>50000</v>
      </c>
      <c r="E28" s="227"/>
      <c r="F28" s="385">
        <f t="shared" si="13"/>
        <v>50000</v>
      </c>
      <c r="G28" s="365"/>
      <c r="H28" s="365">
        <v>0</v>
      </c>
      <c r="I28" s="365"/>
      <c r="J28" s="365"/>
      <c r="K28" s="365"/>
      <c r="L28" s="365"/>
      <c r="M28" s="365"/>
      <c r="N28" s="365"/>
      <c r="O28" s="385">
        <f t="shared" si="14"/>
        <v>50000</v>
      </c>
      <c r="P28" s="248"/>
      <c r="Q28" s="249"/>
      <c r="R28" s="249"/>
      <c r="S28" s="415">
        <f t="shared" si="15"/>
        <v>0</v>
      </c>
      <c r="T28" s="249"/>
      <c r="U28" s="415">
        <f t="shared" si="16"/>
        <v>50000</v>
      </c>
      <c r="V28" s="249"/>
      <c r="W28" s="415">
        <f t="shared" si="17"/>
        <v>50000</v>
      </c>
      <c r="X28" s="365"/>
      <c r="Y28" s="365"/>
      <c r="Z28" s="365"/>
      <c r="AA28" s="227"/>
      <c r="AB28" s="73" t="s">
        <v>225</v>
      </c>
      <c r="AE28" s="216" t="str">
        <f t="shared" si="1"/>
        <v>OK</v>
      </c>
      <c r="AF28" s="216" t="str">
        <f t="shared" si="2"/>
        <v>OK</v>
      </c>
      <c r="AG28" s="216" t="str">
        <f t="shared" si="3"/>
        <v>OK</v>
      </c>
      <c r="AH28" s="216" t="str">
        <f t="shared" si="4"/>
        <v>OK</v>
      </c>
      <c r="AI28" s="216" t="str">
        <f t="shared" si="5"/>
        <v>OK</v>
      </c>
      <c r="AJ28" s="216" t="str">
        <f t="shared" si="6"/>
        <v>OK</v>
      </c>
      <c r="AK28" s="216" t="str">
        <f t="shared" si="7"/>
        <v>OK</v>
      </c>
      <c r="AL28" s="250" t="b">
        <f>AA29&gt;=W29</f>
        <v>1</v>
      </c>
    </row>
    <row r="29" spans="1:43" ht="25.15" customHeight="1" thickTop="1" thickBot="1" x14ac:dyDescent="0.25">
      <c r="A29" s="389"/>
      <c r="B29" s="387" t="s">
        <v>274</v>
      </c>
      <c r="C29" s="167" t="s">
        <v>225</v>
      </c>
      <c r="D29" s="394"/>
      <c r="E29" s="394"/>
      <c r="F29" s="403"/>
      <c r="G29" s="395"/>
      <c r="H29" s="395"/>
      <c r="I29" s="395"/>
      <c r="J29" s="395"/>
      <c r="K29" s="395"/>
      <c r="L29" s="395"/>
      <c r="M29" s="395"/>
      <c r="N29" s="395"/>
      <c r="O29" s="396"/>
      <c r="P29" s="397"/>
      <c r="Q29" s="396"/>
      <c r="R29" s="396"/>
      <c r="S29" s="396"/>
      <c r="T29" s="396"/>
      <c r="U29" s="394"/>
      <c r="V29" s="396"/>
      <c r="W29" s="396"/>
      <c r="X29" s="395"/>
      <c r="Y29" s="395"/>
      <c r="Z29" s="395"/>
      <c r="AA29" s="394"/>
      <c r="AB29" s="167" t="s">
        <v>225</v>
      </c>
      <c r="AC29" s="450"/>
      <c r="AD29" s="450"/>
      <c r="AE29" s="450"/>
      <c r="AF29" s="450"/>
      <c r="AG29" s="450"/>
      <c r="AH29" s="450"/>
      <c r="AI29" s="450"/>
      <c r="AJ29" s="450"/>
      <c r="AK29" s="450"/>
      <c r="AL29" s="444"/>
    </row>
    <row r="30" spans="1:43" ht="25.15" customHeight="1" thickTop="1" thickBot="1" x14ac:dyDescent="0.25">
      <c r="A30" s="358">
        <v>16</v>
      </c>
      <c r="B30" s="231" t="s">
        <v>337</v>
      </c>
      <c r="C30" s="73" t="s">
        <v>225</v>
      </c>
      <c r="D30" s="227">
        <v>0</v>
      </c>
      <c r="E30" s="227"/>
      <c r="F30" s="366">
        <f t="shared" si="13"/>
        <v>0</v>
      </c>
      <c r="G30" s="365"/>
      <c r="H30" s="365">
        <v>0</v>
      </c>
      <c r="I30" s="365"/>
      <c r="J30" s="365"/>
      <c r="K30" s="365"/>
      <c r="L30" s="365"/>
      <c r="M30" s="365"/>
      <c r="N30" s="365"/>
      <c r="O30" s="385">
        <f t="shared" si="14"/>
        <v>0</v>
      </c>
      <c r="P30" s="248"/>
      <c r="Q30" s="249"/>
      <c r="R30" s="249"/>
      <c r="S30" s="415">
        <f t="shared" si="15"/>
        <v>0</v>
      </c>
      <c r="T30" s="249"/>
      <c r="U30" s="415">
        <f t="shared" si="16"/>
        <v>0</v>
      </c>
      <c r="V30" s="249"/>
      <c r="W30" s="415">
        <f t="shared" si="17"/>
        <v>0</v>
      </c>
      <c r="X30" s="365"/>
      <c r="Y30" s="365"/>
      <c r="Z30" s="365"/>
      <c r="AA30" s="227"/>
      <c r="AB30" s="73" t="s">
        <v>225</v>
      </c>
      <c r="AC30" s="450"/>
      <c r="AE30" s="216" t="str">
        <f t="shared" ref="AE30:AE37" si="19">IF(D30&gt;=0,"OK","ERROR")</f>
        <v>OK</v>
      </c>
      <c r="AF30" s="216" t="str">
        <f t="shared" ref="AF30:AF37" si="20">IF(E30&lt;=0,"OK","ERROR")</f>
        <v>OK</v>
      </c>
      <c r="AG30" s="216" t="str">
        <f t="shared" ref="AG30:AG37" si="21">IF(MIN(F30:O30)&gt;=0,"OK","ERROR")</f>
        <v>OK</v>
      </c>
      <c r="AH30" s="216" t="str">
        <f t="shared" ref="AH30:AH37" si="22">IF(MAX(P30:S30)&lt;=0,"OK","ERROR")</f>
        <v>OK</v>
      </c>
      <c r="AI30" s="216" t="str">
        <f t="shared" ref="AI30:AI37" si="23">IF(MIN(T30:U30)&gt;=0,"OK","ERROR")</f>
        <v>OK</v>
      </c>
      <c r="AJ30" s="216" t="str">
        <f t="shared" ref="AJ30:AJ37" si="24">IF(V30&lt;=0,"OK","ERROR")</f>
        <v>OK</v>
      </c>
      <c r="AK30" s="216" t="str">
        <f t="shared" ref="AK30:AK37" si="25">IF(MIN(W30:AA30)&gt;=0,"OK","ERROR")</f>
        <v>OK</v>
      </c>
      <c r="AL30" s="250" t="b">
        <f>AA31&gt;=W31*1.15</f>
        <v>0</v>
      </c>
    </row>
    <row r="31" spans="1:43" ht="24.4" customHeight="1" thickTop="1" thickBot="1" x14ac:dyDescent="0.25">
      <c r="A31" s="358">
        <v>17</v>
      </c>
      <c r="B31" s="231" t="s">
        <v>338</v>
      </c>
      <c r="C31" s="73" t="s">
        <v>225</v>
      </c>
      <c r="D31" s="227">
        <v>140000</v>
      </c>
      <c r="E31" s="227"/>
      <c r="F31" s="385">
        <f t="shared" si="13"/>
        <v>140000</v>
      </c>
      <c r="G31" s="365"/>
      <c r="H31" s="365">
        <v>40000</v>
      </c>
      <c r="I31" s="365"/>
      <c r="J31" s="365"/>
      <c r="K31" s="365"/>
      <c r="L31" s="365"/>
      <c r="M31" s="365"/>
      <c r="N31" s="365"/>
      <c r="O31" s="385">
        <f t="shared" si="14"/>
        <v>100000</v>
      </c>
      <c r="P31" s="248"/>
      <c r="Q31" s="249"/>
      <c r="R31" s="249"/>
      <c r="S31" s="415">
        <f t="shared" si="15"/>
        <v>0</v>
      </c>
      <c r="T31" s="249"/>
      <c r="U31" s="415">
        <f t="shared" si="16"/>
        <v>100000</v>
      </c>
      <c r="V31" s="249"/>
      <c r="W31" s="415">
        <f t="shared" si="17"/>
        <v>100000</v>
      </c>
      <c r="X31" s="365"/>
      <c r="Y31" s="365"/>
      <c r="Z31" s="365"/>
      <c r="AA31" s="227"/>
      <c r="AB31" s="73" t="s">
        <v>225</v>
      </c>
      <c r="AC31" s="450"/>
      <c r="AE31" s="216" t="str">
        <f t="shared" si="19"/>
        <v>OK</v>
      </c>
      <c r="AF31" s="216" t="str">
        <f t="shared" si="20"/>
        <v>OK</v>
      </c>
      <c r="AG31" s="216" t="str">
        <f t="shared" si="21"/>
        <v>OK</v>
      </c>
      <c r="AH31" s="216" t="str">
        <f t="shared" si="22"/>
        <v>OK</v>
      </c>
      <c r="AI31" s="216" t="str">
        <f t="shared" si="23"/>
        <v>OK</v>
      </c>
      <c r="AJ31" s="216" t="str">
        <f t="shared" si="24"/>
        <v>OK</v>
      </c>
      <c r="AK31" s="216" t="str">
        <f t="shared" si="25"/>
        <v>OK</v>
      </c>
      <c r="AL31" s="250" t="b">
        <f t="shared" ref="AL31:AL32" si="26">AA32&gt;=W32*1.15</f>
        <v>1</v>
      </c>
    </row>
    <row r="32" spans="1:43" ht="24.4" customHeight="1" thickTop="1" thickBot="1" x14ac:dyDescent="0.25">
      <c r="A32" s="358">
        <v>18</v>
      </c>
      <c r="B32" s="234" t="s">
        <v>339</v>
      </c>
      <c r="C32" s="73" t="s">
        <v>225</v>
      </c>
      <c r="D32" s="227">
        <v>0</v>
      </c>
      <c r="E32" s="227"/>
      <c r="F32" s="385">
        <f t="shared" si="13"/>
        <v>0</v>
      </c>
      <c r="G32" s="365"/>
      <c r="H32" s="365"/>
      <c r="I32" s="365"/>
      <c r="J32" s="365"/>
      <c r="K32" s="365"/>
      <c r="L32" s="365"/>
      <c r="M32" s="365"/>
      <c r="N32" s="365"/>
      <c r="O32" s="385">
        <f t="shared" si="14"/>
        <v>0</v>
      </c>
      <c r="P32" s="248"/>
      <c r="Q32" s="249"/>
      <c r="R32" s="249"/>
      <c r="S32" s="415">
        <f t="shared" si="15"/>
        <v>0</v>
      </c>
      <c r="T32" s="249"/>
      <c r="U32" s="415">
        <f t="shared" si="16"/>
        <v>0</v>
      </c>
      <c r="V32" s="249"/>
      <c r="W32" s="415">
        <f t="shared" si="17"/>
        <v>0</v>
      </c>
      <c r="X32" s="365"/>
      <c r="Y32" s="365"/>
      <c r="Z32" s="365"/>
      <c r="AA32" s="227"/>
      <c r="AB32" s="73" t="s">
        <v>225</v>
      </c>
      <c r="AC32" s="450"/>
      <c r="AE32" s="216" t="str">
        <f t="shared" si="19"/>
        <v>OK</v>
      </c>
      <c r="AF32" s="216" t="str">
        <f t="shared" si="20"/>
        <v>OK</v>
      </c>
      <c r="AG32" s="216" t="str">
        <f t="shared" si="21"/>
        <v>OK</v>
      </c>
      <c r="AH32" s="216" t="str">
        <f t="shared" si="22"/>
        <v>OK</v>
      </c>
      <c r="AI32" s="216" t="str">
        <f t="shared" si="23"/>
        <v>OK</v>
      </c>
      <c r="AJ32" s="216" t="str">
        <f t="shared" si="24"/>
        <v>OK</v>
      </c>
      <c r="AK32" s="216" t="str">
        <f t="shared" si="25"/>
        <v>OK</v>
      </c>
      <c r="AL32" s="250" t="b">
        <f t="shared" si="26"/>
        <v>1</v>
      </c>
    </row>
    <row r="33" spans="1:38" ht="63.75" customHeight="1" thickTop="1" thickBot="1" x14ac:dyDescent="0.25">
      <c r="A33" s="358">
        <v>19</v>
      </c>
      <c r="B33" s="242" t="s">
        <v>255</v>
      </c>
      <c r="C33" s="73" t="s">
        <v>225</v>
      </c>
      <c r="D33" s="227"/>
      <c r="E33" s="227"/>
      <c r="F33" s="385">
        <f t="shared" si="13"/>
        <v>0</v>
      </c>
      <c r="G33" s="365"/>
      <c r="H33" s="365"/>
      <c r="I33" s="365"/>
      <c r="J33" s="365"/>
      <c r="K33" s="365"/>
      <c r="L33" s="365"/>
      <c r="M33" s="365"/>
      <c r="N33" s="365"/>
      <c r="O33" s="385">
        <f t="shared" si="14"/>
        <v>0</v>
      </c>
      <c r="P33" s="248"/>
      <c r="Q33" s="249"/>
      <c r="R33" s="249"/>
      <c r="S33" s="415">
        <f t="shared" si="15"/>
        <v>0</v>
      </c>
      <c r="T33" s="249"/>
      <c r="U33" s="415">
        <f t="shared" si="16"/>
        <v>0</v>
      </c>
      <c r="V33" s="249"/>
      <c r="W33" s="415">
        <f t="shared" si="17"/>
        <v>0</v>
      </c>
      <c r="X33" s="365"/>
      <c r="Y33" s="365"/>
      <c r="Z33" s="365"/>
      <c r="AA33" s="227"/>
      <c r="AB33" s="73" t="s">
        <v>225</v>
      </c>
      <c r="AC33" s="450"/>
      <c r="AE33" s="216" t="str">
        <f t="shared" si="19"/>
        <v>OK</v>
      </c>
      <c r="AF33" s="216" t="str">
        <f t="shared" si="20"/>
        <v>OK</v>
      </c>
      <c r="AG33" s="216" t="str">
        <f t="shared" si="21"/>
        <v>OK</v>
      </c>
      <c r="AH33" s="216" t="str">
        <f t="shared" si="22"/>
        <v>OK</v>
      </c>
      <c r="AI33" s="216" t="str">
        <f t="shared" si="23"/>
        <v>OK</v>
      </c>
      <c r="AJ33" s="216" t="str">
        <f t="shared" si="24"/>
        <v>OK</v>
      </c>
      <c r="AK33" s="216" t="str">
        <f t="shared" si="25"/>
        <v>OK</v>
      </c>
      <c r="AL33" s="250" t="b">
        <f>AA34=W34*1.5</f>
        <v>1</v>
      </c>
    </row>
    <row r="34" spans="1:38" ht="45.75" customHeight="1" thickTop="1" thickBot="1" x14ac:dyDescent="0.25">
      <c r="A34" s="358">
        <v>20</v>
      </c>
      <c r="B34" s="243" t="s">
        <v>275</v>
      </c>
      <c r="C34" s="73" t="s">
        <v>225</v>
      </c>
      <c r="D34" s="227"/>
      <c r="E34" s="227"/>
      <c r="F34" s="385">
        <f t="shared" si="13"/>
        <v>0</v>
      </c>
      <c r="G34" s="365"/>
      <c r="H34" s="365"/>
      <c r="I34" s="365"/>
      <c r="J34" s="365"/>
      <c r="K34" s="365"/>
      <c r="L34" s="365"/>
      <c r="M34" s="365"/>
      <c r="N34" s="365"/>
      <c r="O34" s="385">
        <f t="shared" si="14"/>
        <v>0</v>
      </c>
      <c r="P34" s="248"/>
      <c r="Q34" s="249"/>
      <c r="R34" s="249"/>
      <c r="S34" s="415">
        <f t="shared" si="15"/>
        <v>0</v>
      </c>
      <c r="T34" s="249"/>
      <c r="U34" s="415">
        <f t="shared" si="16"/>
        <v>0</v>
      </c>
      <c r="V34" s="249"/>
      <c r="W34" s="415">
        <f t="shared" si="17"/>
        <v>0</v>
      </c>
      <c r="X34" s="365"/>
      <c r="Y34" s="365"/>
      <c r="Z34" s="365"/>
      <c r="AA34" s="227"/>
      <c r="AB34" s="73" t="s">
        <v>225</v>
      </c>
      <c r="AC34" s="450"/>
      <c r="AE34" s="216" t="str">
        <f t="shared" si="19"/>
        <v>OK</v>
      </c>
      <c r="AF34" s="216" t="str">
        <f t="shared" si="20"/>
        <v>OK</v>
      </c>
      <c r="AG34" s="216" t="str">
        <f t="shared" si="21"/>
        <v>OK</v>
      </c>
      <c r="AH34" s="216" t="str">
        <f t="shared" si="22"/>
        <v>OK</v>
      </c>
      <c r="AI34" s="216" t="str">
        <f t="shared" si="23"/>
        <v>OK</v>
      </c>
      <c r="AJ34" s="216" t="str">
        <f t="shared" si="24"/>
        <v>OK</v>
      </c>
      <c r="AK34" s="216" t="str">
        <f t="shared" si="25"/>
        <v>OK</v>
      </c>
      <c r="AL34" s="250" t="b">
        <f>AA35=W35*1.5</f>
        <v>1</v>
      </c>
    </row>
    <row r="35" spans="1:38" ht="47.45" customHeight="1" thickTop="1" thickBot="1" x14ac:dyDescent="0.25">
      <c r="A35" s="358">
        <v>21</v>
      </c>
      <c r="B35" s="237" t="s">
        <v>242</v>
      </c>
      <c r="C35" s="73"/>
      <c r="D35" s="230">
        <f>D36+D37</f>
        <v>0</v>
      </c>
      <c r="E35" s="230">
        <f t="shared" ref="E35:AA35" si="27">E36+E37</f>
        <v>0</v>
      </c>
      <c r="F35" s="230">
        <f t="shared" si="27"/>
        <v>0</v>
      </c>
      <c r="G35" s="230">
        <f t="shared" si="27"/>
        <v>0</v>
      </c>
      <c r="H35" s="230">
        <f t="shared" si="27"/>
        <v>0</v>
      </c>
      <c r="I35" s="230">
        <f t="shared" si="27"/>
        <v>0</v>
      </c>
      <c r="J35" s="230">
        <f t="shared" si="27"/>
        <v>0</v>
      </c>
      <c r="K35" s="230">
        <f t="shared" si="27"/>
        <v>0</v>
      </c>
      <c r="L35" s="230">
        <f t="shared" si="27"/>
        <v>0</v>
      </c>
      <c r="M35" s="230">
        <f t="shared" si="27"/>
        <v>0</v>
      </c>
      <c r="N35" s="230">
        <f t="shared" si="27"/>
        <v>0</v>
      </c>
      <c r="O35" s="230">
        <f t="shared" si="27"/>
        <v>0</v>
      </c>
      <c r="P35" s="230">
        <f t="shared" si="27"/>
        <v>0</v>
      </c>
      <c r="Q35" s="230">
        <f t="shared" si="27"/>
        <v>0</v>
      </c>
      <c r="R35" s="230">
        <f t="shared" si="27"/>
        <v>0</v>
      </c>
      <c r="S35" s="230">
        <f t="shared" si="27"/>
        <v>0</v>
      </c>
      <c r="T35" s="230">
        <f t="shared" si="27"/>
        <v>0</v>
      </c>
      <c r="U35" s="230">
        <f t="shared" si="27"/>
        <v>0</v>
      </c>
      <c r="V35" s="230">
        <f t="shared" si="27"/>
        <v>0</v>
      </c>
      <c r="W35" s="230">
        <f t="shared" si="27"/>
        <v>0</v>
      </c>
      <c r="X35" s="230">
        <f t="shared" si="27"/>
        <v>0</v>
      </c>
      <c r="Y35" s="230">
        <f t="shared" si="27"/>
        <v>0</v>
      </c>
      <c r="Z35" s="230">
        <f t="shared" si="27"/>
        <v>0</v>
      </c>
      <c r="AA35" s="230">
        <f t="shared" si="27"/>
        <v>0</v>
      </c>
      <c r="AB35" s="73"/>
      <c r="AC35" s="450"/>
      <c r="AE35" s="216" t="str">
        <f t="shared" si="19"/>
        <v>OK</v>
      </c>
      <c r="AF35" s="216" t="str">
        <f t="shared" si="20"/>
        <v>OK</v>
      </c>
      <c r="AG35" s="216" t="str">
        <f t="shared" si="21"/>
        <v>OK</v>
      </c>
      <c r="AH35" s="216" t="str">
        <f t="shared" si="22"/>
        <v>OK</v>
      </c>
      <c r="AI35" s="216" t="str">
        <f t="shared" si="23"/>
        <v>OK</v>
      </c>
      <c r="AJ35" s="216" t="str">
        <f t="shared" si="24"/>
        <v>OK</v>
      </c>
      <c r="AK35" s="216" t="str">
        <f t="shared" si="25"/>
        <v>OK</v>
      </c>
      <c r="AL35" s="444"/>
    </row>
    <row r="36" spans="1:38" ht="24.4" customHeight="1" thickTop="1" x14ac:dyDescent="0.2">
      <c r="A36" s="358">
        <v>22</v>
      </c>
      <c r="B36" s="234">
        <v>1</v>
      </c>
      <c r="C36" s="73" t="s">
        <v>225</v>
      </c>
      <c r="D36" s="463"/>
      <c r="E36" s="463"/>
      <c r="F36" s="463"/>
      <c r="G36" s="463"/>
      <c r="H36" s="463"/>
      <c r="I36" s="463"/>
      <c r="J36" s="463"/>
      <c r="K36" s="463"/>
      <c r="L36" s="463"/>
      <c r="M36" s="463"/>
      <c r="N36" s="463"/>
      <c r="O36" s="463"/>
      <c r="P36" s="463"/>
      <c r="Q36" s="463"/>
      <c r="R36" s="463"/>
      <c r="S36" s="463"/>
      <c r="T36" s="463"/>
      <c r="U36" s="463"/>
      <c r="V36" s="463"/>
      <c r="W36" s="463"/>
      <c r="X36" s="463"/>
      <c r="Y36" s="463"/>
      <c r="Z36" s="463"/>
      <c r="AA36" s="463"/>
      <c r="AB36" s="73" t="s">
        <v>225</v>
      </c>
      <c r="AC36" s="450"/>
      <c r="AE36" s="216" t="str">
        <f t="shared" si="19"/>
        <v>OK</v>
      </c>
      <c r="AF36" s="216" t="str">
        <f t="shared" si="20"/>
        <v>OK</v>
      </c>
      <c r="AG36" s="216" t="str">
        <f t="shared" si="21"/>
        <v>OK</v>
      </c>
      <c r="AH36" s="216" t="str">
        <f t="shared" si="22"/>
        <v>OK</v>
      </c>
      <c r="AI36" s="216" t="str">
        <f t="shared" si="23"/>
        <v>OK</v>
      </c>
      <c r="AJ36" s="216" t="str">
        <f t="shared" si="24"/>
        <v>OK</v>
      </c>
      <c r="AK36" s="216" t="str">
        <f t="shared" si="25"/>
        <v>OK</v>
      </c>
      <c r="AL36" s="250" t="b">
        <f>AA37=W37*1</f>
        <v>1</v>
      </c>
    </row>
    <row r="37" spans="1:38" ht="25.15" customHeight="1" thickBot="1" x14ac:dyDescent="0.25">
      <c r="A37" s="358">
        <v>23</v>
      </c>
      <c r="B37" s="234">
        <v>1.5</v>
      </c>
      <c r="C37" s="73" t="s">
        <v>225</v>
      </c>
      <c r="D37" s="464"/>
      <c r="E37" s="464"/>
      <c r="F37" s="462">
        <f t="shared" si="13"/>
        <v>0</v>
      </c>
      <c r="G37" s="364"/>
      <c r="H37" s="364"/>
      <c r="I37" s="364"/>
      <c r="J37" s="364"/>
      <c r="K37" s="364"/>
      <c r="L37" s="364"/>
      <c r="M37" s="364"/>
      <c r="N37" s="364"/>
      <c r="O37" s="462">
        <f t="shared" ref="O37" si="28">F37-H37-0.9*I37-0.8*J37-0.6*K37-0.5*L37</f>
        <v>0</v>
      </c>
      <c r="P37" s="465"/>
      <c r="Q37" s="232"/>
      <c r="R37" s="232"/>
      <c r="S37" s="229">
        <f t="shared" ref="S37" si="29">P37+Q37+R37</f>
        <v>0</v>
      </c>
      <c r="T37" s="232"/>
      <c r="U37" s="229">
        <f t="shared" ref="U37" si="30">O37+S37+T37</f>
        <v>0</v>
      </c>
      <c r="V37" s="232"/>
      <c r="W37" s="229">
        <f t="shared" ref="W37" si="31">U37+V37</f>
        <v>0</v>
      </c>
      <c r="X37" s="364"/>
      <c r="Y37" s="364"/>
      <c r="Z37" s="364"/>
      <c r="AA37" s="464"/>
      <c r="AB37" s="73" t="s">
        <v>225</v>
      </c>
      <c r="AC37" s="450"/>
      <c r="AE37" s="216" t="str">
        <f t="shared" si="19"/>
        <v>OK</v>
      </c>
      <c r="AF37" s="216" t="str">
        <f t="shared" si="20"/>
        <v>OK</v>
      </c>
      <c r="AG37" s="216" t="str">
        <f t="shared" si="21"/>
        <v>OK</v>
      </c>
      <c r="AH37" s="216" t="str">
        <f t="shared" si="22"/>
        <v>OK</v>
      </c>
      <c r="AI37" s="216" t="str">
        <f t="shared" si="23"/>
        <v>OK</v>
      </c>
      <c r="AJ37" s="216" t="str">
        <f t="shared" si="24"/>
        <v>OK</v>
      </c>
      <c r="AK37" s="216" t="str">
        <f t="shared" si="25"/>
        <v>OK</v>
      </c>
      <c r="AL37" s="250" t="b">
        <f>AA38=W38*1.5</f>
        <v>1</v>
      </c>
    </row>
    <row r="38" spans="1:38" ht="7.5" customHeight="1" thickTop="1" x14ac:dyDescent="0.2">
      <c r="B38" s="239"/>
      <c r="C38" s="320"/>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73"/>
      <c r="AC38" s="450"/>
      <c r="AL38" s="444"/>
    </row>
    <row r="39" spans="1:38" ht="18.75" customHeight="1" x14ac:dyDescent="0.2">
      <c r="B39" s="369" t="str">
        <f>"Version: "&amp;D46</f>
        <v>Version: 2.01.E0</v>
      </c>
      <c r="C39" s="318"/>
      <c r="D39" s="318"/>
      <c r="E39" s="318"/>
      <c r="F39" s="318"/>
      <c r="G39" s="318"/>
      <c r="H39" s="318"/>
      <c r="I39" s="318"/>
      <c r="J39" s="318"/>
      <c r="K39" s="318"/>
      <c r="L39" s="318"/>
      <c r="M39" s="318"/>
      <c r="N39" s="318"/>
      <c r="O39" s="318"/>
      <c r="P39" s="318"/>
      <c r="Q39" s="318"/>
      <c r="R39" s="318"/>
      <c r="S39" s="318"/>
      <c r="T39" s="318"/>
      <c r="U39" s="318"/>
      <c r="V39" s="318"/>
      <c r="W39" s="318"/>
      <c r="X39" s="318"/>
      <c r="Y39" s="318"/>
      <c r="Z39" s="318"/>
      <c r="AA39" s="318"/>
      <c r="AB39" s="370" t="s">
        <v>152</v>
      </c>
      <c r="AC39" s="450"/>
      <c r="AL39" s="444"/>
    </row>
    <row r="40" spans="1:38" ht="18.75" customHeight="1" x14ac:dyDescent="0.2">
      <c r="B40" s="318"/>
      <c r="C40" s="318"/>
      <c r="D40" s="318"/>
      <c r="E40" s="318"/>
      <c r="F40" s="318"/>
      <c r="G40" s="318"/>
      <c r="H40" s="318"/>
      <c r="I40" s="318"/>
      <c r="J40" s="318"/>
      <c r="K40" s="318"/>
      <c r="L40" s="318"/>
      <c r="M40" s="318"/>
      <c r="N40" s="318"/>
      <c r="O40" s="318"/>
      <c r="P40" s="318"/>
      <c r="Q40" s="318"/>
      <c r="R40" s="318"/>
      <c r="S40" s="318"/>
      <c r="T40" s="318"/>
      <c r="U40" s="318"/>
      <c r="V40" s="318"/>
      <c r="W40" s="318"/>
      <c r="X40" s="318"/>
      <c r="Y40" s="318"/>
      <c r="Z40" s="318"/>
      <c r="AA40" s="318"/>
      <c r="AB40" s="318"/>
      <c r="AC40" s="450"/>
      <c r="AL40" s="444"/>
    </row>
    <row r="41" spans="1:38" ht="18.75" customHeight="1" x14ac:dyDescent="0.2">
      <c r="U41" s="371"/>
      <c r="W41" s="371"/>
      <c r="X41" s="371"/>
      <c r="Y41" s="371"/>
      <c r="Z41" s="371"/>
      <c r="AA41" s="371"/>
      <c r="AL41" s="444"/>
    </row>
    <row r="42" spans="1:38" ht="18.75" customHeight="1" x14ac:dyDescent="0.2">
      <c r="U42" s="371"/>
      <c r="W42" s="371"/>
      <c r="X42" s="371"/>
      <c r="Y42" s="371"/>
      <c r="Z42" s="371"/>
      <c r="AA42" s="371"/>
      <c r="AL42" s="444"/>
    </row>
    <row r="43" spans="1:38" ht="18.75" customHeight="1" x14ac:dyDescent="0.2">
      <c r="B43" s="325"/>
      <c r="C43" s="370" t="s">
        <v>152</v>
      </c>
      <c r="D43" s="372" t="str">
        <f>AA2</f>
        <v>XXXXXX</v>
      </c>
      <c r="AL43" s="444"/>
    </row>
    <row r="44" spans="1:38" ht="18.75" customHeight="1" x14ac:dyDescent="0.2">
      <c r="B44" s="350"/>
      <c r="D44" s="373" t="str">
        <f>AA1</f>
        <v>P_CRIRB_15</v>
      </c>
      <c r="AL44" s="444"/>
    </row>
    <row r="45" spans="1:38" ht="18.75" customHeight="1" x14ac:dyDescent="0.2">
      <c r="B45" s="350"/>
      <c r="D45" s="374" t="str">
        <f>AA3</f>
        <v>DD.MM.YYYY</v>
      </c>
      <c r="AL45" s="444"/>
    </row>
    <row r="46" spans="1:38" ht="18.75" customHeight="1" x14ac:dyDescent="0.2">
      <c r="B46" s="375"/>
      <c r="D46" s="376" t="s">
        <v>243</v>
      </c>
      <c r="AL46" s="444"/>
    </row>
    <row r="47" spans="1:38" ht="18.75" customHeight="1" x14ac:dyDescent="0.2">
      <c r="B47" s="350"/>
      <c r="D47" s="373" t="str">
        <f>D13</f>
        <v>col. 01</v>
      </c>
      <c r="AL47" s="444"/>
    </row>
    <row r="48" spans="1:38" ht="18.75" customHeight="1" x14ac:dyDescent="0.2">
      <c r="B48" s="377"/>
      <c r="C48" s="320"/>
      <c r="D48" s="390">
        <f>COUNTIF(D52:AA54,"ERROR")+COUNTIF(AE14:AL38,"ERROR")</f>
        <v>6</v>
      </c>
      <c r="AL48" s="444"/>
    </row>
    <row r="49" spans="2:38" ht="20.65" customHeight="1" x14ac:dyDescent="0.2">
      <c r="C49" s="379"/>
      <c r="D49" s="380"/>
      <c r="AL49" s="444"/>
    </row>
    <row r="50" spans="2:38" x14ac:dyDescent="0.2">
      <c r="C50" s="379"/>
      <c r="D50" s="381"/>
      <c r="AB50" s="379"/>
      <c r="AL50" s="444"/>
    </row>
    <row r="51" spans="2:38" x14ac:dyDescent="0.2">
      <c r="D51" s="156" t="s">
        <v>52</v>
      </c>
      <c r="E51" s="156" t="s">
        <v>104</v>
      </c>
      <c r="F51" s="156" t="s">
        <v>105</v>
      </c>
      <c r="G51" s="156" t="s">
        <v>106</v>
      </c>
      <c r="H51" s="156" t="s">
        <v>107</v>
      </c>
      <c r="I51" s="156" t="s">
        <v>108</v>
      </c>
      <c r="J51" s="156" t="s">
        <v>109</v>
      </c>
      <c r="K51" s="156" t="s">
        <v>110</v>
      </c>
      <c r="L51" s="156" t="s">
        <v>111</v>
      </c>
      <c r="M51" s="156" t="s">
        <v>112</v>
      </c>
      <c r="N51" s="156" t="s">
        <v>113</v>
      </c>
      <c r="O51" s="156" t="s">
        <v>114</v>
      </c>
      <c r="P51" s="156" t="s">
        <v>115</v>
      </c>
      <c r="Q51" s="156" t="s">
        <v>116</v>
      </c>
      <c r="R51" s="156" t="s">
        <v>117</v>
      </c>
      <c r="S51" s="156" t="s">
        <v>118</v>
      </c>
      <c r="T51" s="156" t="s">
        <v>119</v>
      </c>
      <c r="U51" s="156" t="s">
        <v>120</v>
      </c>
      <c r="V51" s="156" t="s">
        <v>121</v>
      </c>
      <c r="W51" s="156" t="s">
        <v>122</v>
      </c>
      <c r="X51" s="156" t="s">
        <v>123</v>
      </c>
      <c r="Y51" s="156" t="s">
        <v>124</v>
      </c>
      <c r="Z51" s="156" t="s">
        <v>220</v>
      </c>
      <c r="AA51" s="156" t="s">
        <v>221</v>
      </c>
      <c r="AB51" s="379"/>
      <c r="AC51" s="457"/>
      <c r="AL51" s="444"/>
    </row>
    <row r="52" spans="2:38" x14ac:dyDescent="0.2">
      <c r="B52" s="382" t="s">
        <v>331</v>
      </c>
      <c r="C52" s="400"/>
      <c r="D52" s="226" t="str">
        <f>IF(ROUND(D18+D19+D20+D21+D22,0)=ROUND(D14,0),"OK","ERROR")</f>
        <v>ERROR</v>
      </c>
      <c r="E52" s="226" t="str">
        <f t="shared" ref="E52:AA52" si="32">IF(ROUND(E18+E19+E20+E21+E22,0)=ROUND(E14,0),"OK","ERROR")</f>
        <v>OK</v>
      </c>
      <c r="F52" s="226" t="str">
        <f t="shared" si="32"/>
        <v>ERROR</v>
      </c>
      <c r="G52" s="226" t="str">
        <f t="shared" si="32"/>
        <v>OK</v>
      </c>
      <c r="H52" s="226" t="str">
        <f t="shared" si="32"/>
        <v>OK</v>
      </c>
      <c r="I52" s="226" t="str">
        <f t="shared" si="32"/>
        <v>OK</v>
      </c>
      <c r="J52" s="226" t="str">
        <f t="shared" si="32"/>
        <v>OK</v>
      </c>
      <c r="K52" s="226" t="str">
        <f t="shared" si="32"/>
        <v>OK</v>
      </c>
      <c r="L52" s="226" t="str">
        <f t="shared" si="32"/>
        <v>OK</v>
      </c>
      <c r="M52" s="226" t="str">
        <f t="shared" si="32"/>
        <v>OK</v>
      </c>
      <c r="N52" s="226" t="str">
        <f t="shared" si="32"/>
        <v>OK</v>
      </c>
      <c r="O52" s="226" t="str">
        <f t="shared" si="32"/>
        <v>ERROR</v>
      </c>
      <c r="P52" s="226" t="str">
        <f t="shared" si="32"/>
        <v>OK</v>
      </c>
      <c r="Q52" s="226" t="str">
        <f t="shared" si="32"/>
        <v>OK</v>
      </c>
      <c r="R52" s="226" t="str">
        <f t="shared" si="32"/>
        <v>OK</v>
      </c>
      <c r="S52" s="226" t="str">
        <f t="shared" si="32"/>
        <v>OK</v>
      </c>
      <c r="T52" s="226" t="str">
        <f t="shared" si="32"/>
        <v>OK</v>
      </c>
      <c r="U52" s="226" t="str">
        <f t="shared" si="32"/>
        <v>ERROR</v>
      </c>
      <c r="V52" s="226" t="str">
        <f t="shared" si="32"/>
        <v>OK</v>
      </c>
      <c r="W52" s="226" t="str">
        <f t="shared" si="32"/>
        <v>ERROR</v>
      </c>
      <c r="X52" s="226" t="str">
        <f t="shared" si="32"/>
        <v>OK</v>
      </c>
      <c r="Y52" s="226" t="str">
        <f t="shared" si="32"/>
        <v>OK</v>
      </c>
      <c r="Z52" s="226" t="str">
        <f t="shared" si="32"/>
        <v>OK</v>
      </c>
      <c r="AA52" s="226" t="str">
        <f t="shared" si="32"/>
        <v>ERROR</v>
      </c>
      <c r="AB52" s="379"/>
      <c r="AC52" s="457"/>
    </row>
    <row r="53" spans="2:38" x14ac:dyDescent="0.2">
      <c r="B53" s="382" t="s">
        <v>307</v>
      </c>
      <c r="C53" s="400"/>
      <c r="D53" s="226" t="str">
        <f>IF(ROUND(D15,0)&lt;=ROUND(D14,0),"OK","ERROR")</f>
        <v>OK</v>
      </c>
      <c r="E53" s="226" t="str">
        <f t="shared" ref="E53:AA54" si="33">IF(ROUND(E15,0)&lt;=ROUND(E14,0),"OK","ERROR")</f>
        <v>OK</v>
      </c>
      <c r="F53" s="226" t="str">
        <f t="shared" si="33"/>
        <v>OK</v>
      </c>
      <c r="G53" s="226" t="str">
        <f t="shared" si="33"/>
        <v>OK</v>
      </c>
      <c r="H53" s="226" t="str">
        <f t="shared" si="33"/>
        <v>OK</v>
      </c>
      <c r="I53" s="226" t="str">
        <f t="shared" si="33"/>
        <v>OK</v>
      </c>
      <c r="J53" s="226" t="str">
        <f t="shared" si="33"/>
        <v>OK</v>
      </c>
      <c r="K53" s="226" t="str">
        <f t="shared" si="33"/>
        <v>OK</v>
      </c>
      <c r="L53" s="226" t="str">
        <f t="shared" si="33"/>
        <v>OK</v>
      </c>
      <c r="M53" s="226" t="str">
        <f t="shared" si="33"/>
        <v>OK</v>
      </c>
      <c r="N53" s="226" t="str">
        <f t="shared" si="33"/>
        <v>OK</v>
      </c>
      <c r="O53" s="226" t="str">
        <f t="shared" si="33"/>
        <v>OK</v>
      </c>
      <c r="P53" s="226" t="str">
        <f t="shared" si="33"/>
        <v>OK</v>
      </c>
      <c r="Q53" s="226" t="str">
        <f t="shared" si="33"/>
        <v>OK</v>
      </c>
      <c r="R53" s="226" t="str">
        <f t="shared" si="33"/>
        <v>OK</v>
      </c>
      <c r="S53" s="226" t="str">
        <f t="shared" si="33"/>
        <v>OK</v>
      </c>
      <c r="T53" s="226" t="str">
        <f t="shared" si="33"/>
        <v>OK</v>
      </c>
      <c r="U53" s="226" t="str">
        <f t="shared" si="33"/>
        <v>OK</v>
      </c>
      <c r="V53" s="226" t="str">
        <f t="shared" si="33"/>
        <v>OK</v>
      </c>
      <c r="W53" s="226" t="str">
        <f t="shared" si="33"/>
        <v>OK</v>
      </c>
      <c r="X53" s="226" t="str">
        <f t="shared" si="33"/>
        <v>OK</v>
      </c>
      <c r="Y53" s="226" t="str">
        <f t="shared" si="33"/>
        <v>OK</v>
      </c>
      <c r="Z53" s="226" t="str">
        <f t="shared" si="33"/>
        <v>OK</v>
      </c>
      <c r="AA53" s="226" t="str">
        <f t="shared" si="33"/>
        <v>OK</v>
      </c>
      <c r="AB53" s="379"/>
      <c r="AC53" s="457"/>
    </row>
    <row r="54" spans="2:38" x14ac:dyDescent="0.2">
      <c r="B54" s="382" t="s">
        <v>308</v>
      </c>
      <c r="C54" s="400"/>
      <c r="D54" s="226" t="str">
        <f>IF(ROUND(D16,0)&lt;=ROUND(D15,0),"OK","ERROR")</f>
        <v>OK</v>
      </c>
      <c r="E54" s="226" t="str">
        <f t="shared" si="33"/>
        <v>OK</v>
      </c>
      <c r="F54" s="226" t="str">
        <f t="shared" si="33"/>
        <v>OK</v>
      </c>
      <c r="G54" s="226" t="str">
        <f t="shared" si="33"/>
        <v>OK</v>
      </c>
      <c r="H54" s="226" t="str">
        <f t="shared" si="33"/>
        <v>OK</v>
      </c>
      <c r="I54" s="226" t="str">
        <f t="shared" si="33"/>
        <v>OK</v>
      </c>
      <c r="J54" s="226" t="str">
        <f t="shared" si="33"/>
        <v>OK</v>
      </c>
      <c r="K54" s="226" t="str">
        <f t="shared" si="33"/>
        <v>OK</v>
      </c>
      <c r="L54" s="226" t="str">
        <f t="shared" si="33"/>
        <v>OK</v>
      </c>
      <c r="M54" s="226" t="str">
        <f t="shared" si="33"/>
        <v>OK</v>
      </c>
      <c r="N54" s="226" t="str">
        <f t="shared" si="33"/>
        <v>OK</v>
      </c>
      <c r="O54" s="226" t="str">
        <f t="shared" si="33"/>
        <v>OK</v>
      </c>
      <c r="P54" s="226" t="str">
        <f t="shared" si="33"/>
        <v>OK</v>
      </c>
      <c r="Q54" s="226" t="str">
        <f t="shared" si="33"/>
        <v>OK</v>
      </c>
      <c r="R54" s="226" t="str">
        <f t="shared" si="33"/>
        <v>OK</v>
      </c>
      <c r="S54" s="226" t="str">
        <f t="shared" si="33"/>
        <v>OK</v>
      </c>
      <c r="T54" s="226" t="str">
        <f t="shared" si="33"/>
        <v>OK</v>
      </c>
      <c r="U54" s="226" t="str">
        <f t="shared" si="33"/>
        <v>OK</v>
      </c>
      <c r="V54" s="226" t="str">
        <f t="shared" si="33"/>
        <v>OK</v>
      </c>
      <c r="W54" s="226" t="str">
        <f t="shared" si="33"/>
        <v>OK</v>
      </c>
      <c r="X54" s="226" t="str">
        <f t="shared" si="33"/>
        <v>OK</v>
      </c>
      <c r="Y54" s="226" t="str">
        <f t="shared" si="33"/>
        <v>OK</v>
      </c>
      <c r="Z54" s="226" t="str">
        <f t="shared" si="33"/>
        <v>OK</v>
      </c>
      <c r="AA54" s="226" t="str">
        <f t="shared" si="33"/>
        <v>OK</v>
      </c>
      <c r="AB54" s="379"/>
      <c r="AC54" s="457"/>
    </row>
    <row r="55" spans="2:38" x14ac:dyDescent="0.2">
      <c r="AL55" s="444"/>
    </row>
    <row r="56" spans="2:38" x14ac:dyDescent="0.2">
      <c r="AL56" s="444"/>
    </row>
    <row r="57" spans="2:38" x14ac:dyDescent="0.2">
      <c r="AL57" s="444"/>
    </row>
    <row r="58" spans="2:38" x14ac:dyDescent="0.2">
      <c r="AB58" s="379"/>
      <c r="AC58" s="457"/>
    </row>
    <row r="62" spans="2:38" x14ac:dyDescent="0.2">
      <c r="AL62" s="444"/>
    </row>
    <row r="63" spans="2:38" x14ac:dyDescent="0.2">
      <c r="AL63" s="444"/>
    </row>
    <row r="64" spans="2:38" x14ac:dyDescent="0.2">
      <c r="G64" s="156"/>
      <c r="N64" s="156"/>
      <c r="AL64" s="444"/>
    </row>
    <row r="65" spans="7:38" x14ac:dyDescent="0.2">
      <c r="G65" s="226"/>
      <c r="N65" s="226"/>
      <c r="AL65" s="444"/>
    </row>
    <row r="66" spans="7:38" x14ac:dyDescent="0.2">
      <c r="G66" s="226"/>
      <c r="N66" s="226"/>
      <c r="AL66" s="444"/>
    </row>
    <row r="67" spans="7:38" x14ac:dyDescent="0.2">
      <c r="G67" s="226"/>
      <c r="N67" s="226"/>
      <c r="AL67" s="444"/>
    </row>
    <row r="68" spans="7:38" x14ac:dyDescent="0.2">
      <c r="G68" s="226"/>
      <c r="N68" s="226"/>
      <c r="AL68" s="444"/>
    </row>
    <row r="69" spans="7:38" x14ac:dyDescent="0.2">
      <c r="G69" s="318"/>
      <c r="N69" s="318"/>
      <c r="AL69" s="444"/>
    </row>
    <row r="70" spans="7:38" x14ac:dyDescent="0.2">
      <c r="G70" s="226"/>
      <c r="N70" s="226"/>
      <c r="AL70" s="444"/>
    </row>
    <row r="71" spans="7:38" x14ac:dyDescent="0.2">
      <c r="AL71" s="444"/>
    </row>
    <row r="72" spans="7:38" x14ac:dyDescent="0.2">
      <c r="AL72" s="444"/>
    </row>
    <row r="73" spans="7:38" x14ac:dyDescent="0.2">
      <c r="AL73" s="444"/>
    </row>
  </sheetData>
  <mergeCells count="4">
    <mergeCell ref="P8:T8"/>
    <mergeCell ref="P9:S9"/>
    <mergeCell ref="S10:S12"/>
    <mergeCell ref="T10:T12"/>
  </mergeCells>
  <conditionalFormatting sqref="D28:D29">
    <cfRule type="cellIs" dxfId="0" priority="1" stopIfTrue="1" operator="equal">
      <formula>$D$52="ERROR"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K109"/>
  <sheetViews>
    <sheetView zoomScale="70" zoomScaleNormal="70" workbookViewId="0">
      <selection activeCell="N1" sqref="N1"/>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4.7109375" style="34" customWidth="1"/>
    <col min="29" max="29" width="11.42578125" style="34" customWidth="1"/>
    <col min="30" max="30" width="24.5703125" style="34" customWidth="1"/>
    <col min="31" max="32" width="11.42578125" style="34" customWidth="1"/>
    <col min="33" max="33" width="24.5703125" style="34" customWidth="1"/>
    <col min="34" max="16384" width="11.42578125" style="34"/>
  </cols>
  <sheetData>
    <row r="1" spans="1:32" ht="20.25" customHeight="1" x14ac:dyDescent="0.25">
      <c r="A1" s="46"/>
      <c r="B1" s="46"/>
      <c r="C1" s="46"/>
      <c r="D1" s="46"/>
      <c r="E1" s="47" t="s">
        <v>46</v>
      </c>
      <c r="F1" s="47"/>
      <c r="G1" s="47"/>
      <c r="H1" s="47"/>
      <c r="I1" s="46"/>
      <c r="J1" s="46"/>
      <c r="K1" s="46"/>
      <c r="L1" s="48" t="s">
        <v>47</v>
      </c>
      <c r="M1" s="49" t="s">
        <v>360</v>
      </c>
      <c r="N1" s="46"/>
      <c r="R1" s="47" t="s">
        <v>46</v>
      </c>
      <c r="S1" s="46"/>
      <c r="T1" s="46"/>
      <c r="U1" s="46"/>
      <c r="V1" s="48" t="s">
        <v>47</v>
      </c>
      <c r="W1" s="49" t="str">
        <f>M1</f>
        <v>P_CRIRB_09</v>
      </c>
      <c r="X1" s="46"/>
      <c r="Y1" s="47" t="s">
        <v>46</v>
      </c>
      <c r="Z1" s="46"/>
      <c r="AA1" s="46"/>
      <c r="AB1" s="46"/>
      <c r="AC1" s="48" t="s">
        <v>47</v>
      </c>
      <c r="AD1" s="49" t="str">
        <f>M1</f>
        <v>P_CRIRB_09</v>
      </c>
      <c r="AE1" s="46"/>
      <c r="AF1" s="46"/>
    </row>
    <row r="2" spans="1:32"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2"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50"/>
      <c r="Y3" s="52" t="s">
        <v>48</v>
      </c>
      <c r="Z3" s="50"/>
      <c r="AA3" s="50"/>
      <c r="AB3" s="50"/>
      <c r="AC3" s="48" t="s">
        <v>6</v>
      </c>
      <c r="AD3" s="53" t="str">
        <f>M3</f>
        <v>DD.MM.YYYY</v>
      </c>
      <c r="AE3" s="50"/>
    </row>
    <row r="4" spans="1:32" ht="20.100000000000001" customHeight="1" x14ac:dyDescent="0.25">
      <c r="A4" s="46"/>
      <c r="B4" s="50"/>
      <c r="C4" s="46"/>
      <c r="D4" s="46"/>
      <c r="E4" s="160" t="s">
        <v>167</v>
      </c>
      <c r="F4" s="160"/>
      <c r="G4" s="160"/>
      <c r="H4" s="203"/>
      <c r="I4" s="203"/>
      <c r="J4" s="203"/>
      <c r="K4" s="50"/>
      <c r="M4" s="55"/>
      <c r="N4"/>
      <c r="R4" s="160" t="s">
        <v>167</v>
      </c>
      <c r="S4" s="169"/>
      <c r="T4" s="50"/>
      <c r="U4" s="50"/>
      <c r="W4" s="55"/>
      <c r="X4" s="50"/>
      <c r="Y4" s="160" t="s">
        <v>167</v>
      </c>
      <c r="Z4" s="169"/>
      <c r="AA4" s="50"/>
      <c r="AB4" s="50"/>
      <c r="AE4" s="50"/>
    </row>
    <row r="5" spans="1:32" ht="20.100000000000001" customHeight="1" x14ac:dyDescent="0.2">
      <c r="A5" s="46"/>
      <c r="B5" s="50"/>
      <c r="C5" s="46"/>
      <c r="D5" s="46"/>
      <c r="E5" s="34" t="s">
        <v>50</v>
      </c>
      <c r="L5"/>
      <c r="M5" s="56"/>
      <c r="N5"/>
      <c r="O5"/>
      <c r="P5"/>
      <c r="Q5"/>
      <c r="R5" s="34" t="s">
        <v>50</v>
      </c>
      <c r="S5" s="50"/>
      <c r="T5" s="50"/>
      <c r="U5" s="50"/>
      <c r="V5" s="50"/>
      <c r="W5" s="50"/>
      <c r="X5" s="50"/>
      <c r="Y5" s="34" t="s">
        <v>50</v>
      </c>
      <c r="Z5" s="50"/>
      <c r="AA5" s="50"/>
      <c r="AB5" s="50"/>
      <c r="AC5" s="50"/>
      <c r="AD5" s="50"/>
      <c r="AE5" s="50"/>
    </row>
    <row r="6" spans="1:32" ht="2.1" customHeight="1" x14ac:dyDescent="0.2">
      <c r="A6" s="46"/>
      <c r="B6" s="50"/>
      <c r="C6" s="46"/>
      <c r="D6" s="46"/>
      <c r="E6" s="34" t="s">
        <v>50</v>
      </c>
      <c r="I6" s="50"/>
      <c r="J6" s="50"/>
      <c r="K6" s="50"/>
      <c r="L6" s="50"/>
      <c r="M6" s="50"/>
      <c r="N6" s="50"/>
      <c r="O6" s="50"/>
      <c r="P6" s="50"/>
      <c r="Q6" s="50"/>
      <c r="R6" s="34" t="s">
        <v>50</v>
      </c>
      <c r="S6" s="50"/>
      <c r="T6" s="50"/>
      <c r="U6" s="50"/>
      <c r="V6" s="50"/>
      <c r="W6" s="50"/>
      <c r="X6" s="50"/>
      <c r="Y6" s="34" t="s">
        <v>50</v>
      </c>
      <c r="Z6" s="50"/>
      <c r="AA6" s="50"/>
      <c r="AB6" s="50"/>
      <c r="AC6" s="50"/>
      <c r="AD6" s="50"/>
      <c r="AE6" s="50"/>
    </row>
    <row r="7" spans="1:32" ht="2.1" customHeight="1" x14ac:dyDescent="0.25">
      <c r="A7" s="57"/>
      <c r="B7" s="50"/>
      <c r="C7" s="57"/>
      <c r="D7" s="57"/>
      <c r="I7" s="50"/>
      <c r="J7" s="50"/>
      <c r="K7" s="50"/>
      <c r="L7" s="50"/>
      <c r="M7" s="58"/>
      <c r="N7" s="50"/>
      <c r="O7" s="50"/>
      <c r="P7" s="50"/>
      <c r="Q7" s="50"/>
      <c r="R7" s="52"/>
      <c r="S7" s="50"/>
      <c r="T7" s="50"/>
      <c r="U7" s="50"/>
      <c r="V7" s="50"/>
      <c r="W7" s="58"/>
      <c r="X7" s="50"/>
      <c r="Y7" s="52"/>
      <c r="Z7" s="50"/>
      <c r="AA7" s="50"/>
      <c r="AB7" s="50"/>
      <c r="AC7" s="50"/>
      <c r="AD7" s="50"/>
      <c r="AE7" s="58"/>
    </row>
    <row r="8" spans="1:32" ht="20.100000000000001" customHeight="1" x14ac:dyDescent="0.2">
      <c r="A8" s="59"/>
      <c r="B8" s="183"/>
      <c r="C8" s="184"/>
      <c r="D8" s="185" t="s">
        <v>51</v>
      </c>
      <c r="E8" s="55"/>
      <c r="F8" s="55"/>
      <c r="G8" s="55"/>
      <c r="H8" s="55"/>
      <c r="I8" s="55"/>
      <c r="J8" s="55"/>
      <c r="K8" s="55"/>
      <c r="L8" s="55"/>
      <c r="M8" s="60"/>
      <c r="N8" s="64"/>
      <c r="O8" s="64"/>
      <c r="P8" s="64"/>
      <c r="Q8" s="64"/>
      <c r="R8" s="64"/>
      <c r="S8" s="64"/>
      <c r="T8" s="64"/>
      <c r="U8" s="64"/>
      <c r="V8" s="64"/>
      <c r="W8" s="65"/>
      <c r="X8" s="170"/>
      <c r="Y8" s="64"/>
      <c r="Z8" s="64"/>
      <c r="AA8" s="64"/>
      <c r="AB8" s="170"/>
      <c r="AC8" s="64"/>
      <c r="AD8" s="65"/>
      <c r="AE8" s="61"/>
    </row>
    <row r="9" spans="1:32" ht="20.100000000000001" customHeight="1" x14ac:dyDescent="0.2">
      <c r="A9" s="66"/>
      <c r="B9" s="186"/>
      <c r="C9" s="187"/>
      <c r="D9" s="188" t="s">
        <v>52</v>
      </c>
      <c r="E9" s="46"/>
      <c r="F9" s="46"/>
      <c r="G9" s="46"/>
      <c r="H9" s="46"/>
      <c r="I9" s="46"/>
      <c r="J9" s="46"/>
      <c r="K9" s="46"/>
      <c r="L9" s="46"/>
      <c r="M9" s="67"/>
      <c r="N9" s="56"/>
      <c r="R9" s="56"/>
      <c r="S9" s="56"/>
      <c r="T9" s="56"/>
      <c r="U9" s="56"/>
      <c r="V9" s="56"/>
      <c r="W9" s="71"/>
      <c r="X9" s="171"/>
      <c r="Y9" s="56"/>
      <c r="Z9" s="56"/>
      <c r="AA9" s="56"/>
      <c r="AB9" s="171"/>
      <c r="AC9" s="56"/>
      <c r="AD9" s="71"/>
      <c r="AE9" s="68"/>
    </row>
    <row r="10" spans="1:32" ht="31.5" customHeight="1" x14ac:dyDescent="0.2">
      <c r="A10" s="66"/>
      <c r="B10" s="166" t="s">
        <v>53</v>
      </c>
      <c r="C10" s="167">
        <v>1</v>
      </c>
      <c r="D10" s="168"/>
      <c r="E10" s="46"/>
      <c r="F10" s="46"/>
      <c r="G10" s="46"/>
      <c r="H10" s="46"/>
      <c r="I10" s="46"/>
      <c r="J10" s="46"/>
      <c r="K10" s="46"/>
      <c r="L10" s="46"/>
      <c r="M10" s="67"/>
      <c r="N10" s="56"/>
      <c r="R10" s="56"/>
      <c r="S10" s="56"/>
      <c r="T10" s="56"/>
      <c r="U10" s="56"/>
      <c r="V10" s="56"/>
      <c r="W10" s="71"/>
      <c r="X10" s="171"/>
      <c r="Y10" s="56"/>
      <c r="Z10" s="56"/>
      <c r="AA10" s="56"/>
      <c r="AB10" s="171"/>
      <c r="AC10" s="56"/>
      <c r="AD10" s="71"/>
      <c r="AE10" s="73">
        <v>1</v>
      </c>
    </row>
    <row r="11" spans="1:32" ht="20.100000000000001" customHeight="1" x14ac:dyDescent="0.2">
      <c r="A11" s="66"/>
      <c r="B11" s="67"/>
      <c r="C11" s="73"/>
      <c r="D11" s="76"/>
      <c r="E11" s="77"/>
      <c r="F11" s="57"/>
      <c r="G11" s="57"/>
      <c r="H11" s="57"/>
      <c r="I11" s="57"/>
      <c r="J11" s="57"/>
      <c r="K11" s="57"/>
      <c r="L11" s="57"/>
      <c r="M11" s="78"/>
      <c r="N11" s="79"/>
      <c r="R11" s="79"/>
      <c r="S11" s="79"/>
      <c r="T11" s="79"/>
      <c r="U11" s="79"/>
      <c r="V11" s="79"/>
      <c r="W11" s="80"/>
      <c r="X11" s="172"/>
      <c r="Y11" s="79"/>
      <c r="Z11" s="79"/>
      <c r="AA11" s="79"/>
      <c r="AB11" s="172"/>
      <c r="AC11" s="79"/>
      <c r="AD11" s="80"/>
      <c r="AE11" s="73"/>
    </row>
    <row r="12" spans="1:32" ht="14.25" customHeight="1" x14ac:dyDescent="0.25">
      <c r="A12" s="81"/>
      <c r="B12" s="82"/>
      <c r="C12" s="73"/>
      <c r="D12" s="83" t="s">
        <v>54</v>
      </c>
      <c r="E12" s="83" t="s">
        <v>55</v>
      </c>
      <c r="F12" s="196"/>
      <c r="G12" s="196"/>
      <c r="H12" s="196"/>
      <c r="I12" s="84" t="s">
        <v>56</v>
      </c>
      <c r="J12" s="85" t="s">
        <v>57</v>
      </c>
      <c r="K12" s="86"/>
      <c r="L12" s="86"/>
      <c r="M12" s="87"/>
      <c r="N12" s="88" t="s">
        <v>58</v>
      </c>
      <c r="O12" s="196"/>
      <c r="P12" s="196"/>
      <c r="Q12" s="196"/>
      <c r="R12" s="161" t="s">
        <v>165</v>
      </c>
      <c r="S12" s="163"/>
      <c r="T12" s="163"/>
      <c r="U12" s="163"/>
      <c r="V12" s="163"/>
      <c r="W12" s="88"/>
      <c r="X12" s="173" t="s">
        <v>59</v>
      </c>
      <c r="Y12" s="84" t="s">
        <v>60</v>
      </c>
      <c r="Z12" s="84" t="s">
        <v>61</v>
      </c>
      <c r="AA12" s="84" t="s">
        <v>62</v>
      </c>
      <c r="AB12" s="173" t="s">
        <v>63</v>
      </c>
      <c r="AC12" s="85" t="s">
        <v>64</v>
      </c>
      <c r="AD12" s="88"/>
      <c r="AE12" s="73"/>
      <c r="AF12" s="90"/>
    </row>
    <row r="13" spans="1:32" ht="14.25" customHeight="1" x14ac:dyDescent="0.25">
      <c r="A13" s="91"/>
      <c r="B13" s="92"/>
      <c r="C13" s="73"/>
      <c r="D13" s="93" t="s">
        <v>65</v>
      </c>
      <c r="E13" s="94" t="s">
        <v>66</v>
      </c>
      <c r="F13" s="197"/>
      <c r="G13" s="197"/>
      <c r="H13" s="197"/>
      <c r="I13" s="95" t="s">
        <v>67</v>
      </c>
      <c r="J13" s="96" t="s">
        <v>68</v>
      </c>
      <c r="K13" s="97"/>
      <c r="L13" s="97"/>
      <c r="M13" s="98"/>
      <c r="N13" s="99" t="s">
        <v>69</v>
      </c>
      <c r="O13" s="197"/>
      <c r="P13" s="197"/>
      <c r="Q13" s="197"/>
      <c r="R13" s="164" t="s">
        <v>70</v>
      </c>
      <c r="S13" s="165"/>
      <c r="T13" s="165"/>
      <c r="U13" s="165"/>
      <c r="V13" s="165"/>
      <c r="W13" s="100"/>
      <c r="X13" s="174" t="s">
        <v>71</v>
      </c>
      <c r="Y13" s="95" t="s">
        <v>72</v>
      </c>
      <c r="Z13" s="95" t="s">
        <v>72</v>
      </c>
      <c r="AA13" s="95" t="s">
        <v>73</v>
      </c>
      <c r="AB13" s="174" t="s">
        <v>74</v>
      </c>
      <c r="AC13" s="101"/>
      <c r="AD13" s="100"/>
      <c r="AE13" s="73"/>
      <c r="AF13" s="90"/>
    </row>
    <row r="14" spans="1:32" ht="51" customHeight="1" x14ac:dyDescent="0.25">
      <c r="A14" s="91"/>
      <c r="B14" s="92"/>
      <c r="C14" s="73"/>
      <c r="D14" s="94"/>
      <c r="E14" s="94" t="s">
        <v>75</v>
      </c>
      <c r="F14" s="197"/>
      <c r="G14" s="197"/>
      <c r="H14" s="197"/>
      <c r="I14" s="94"/>
      <c r="J14" s="484" t="s">
        <v>174</v>
      </c>
      <c r="K14" s="485"/>
      <c r="L14" s="485"/>
      <c r="M14" s="205" t="s">
        <v>176</v>
      </c>
      <c r="N14" s="99" t="s">
        <v>77</v>
      </c>
      <c r="O14" s="197"/>
      <c r="P14" s="197"/>
      <c r="Q14" s="197"/>
      <c r="R14" s="102" t="s">
        <v>78</v>
      </c>
      <c r="S14" s="103"/>
      <c r="T14" s="84" t="s">
        <v>79</v>
      </c>
      <c r="U14" s="85" t="s">
        <v>80</v>
      </c>
      <c r="V14" s="89"/>
      <c r="W14" s="88"/>
      <c r="X14" s="174" t="s">
        <v>81</v>
      </c>
      <c r="Y14" s="95" t="s">
        <v>82</v>
      </c>
      <c r="Z14" s="95" t="s">
        <v>83</v>
      </c>
      <c r="AA14" s="95"/>
      <c r="AB14" s="174"/>
      <c r="AC14" s="84" t="s">
        <v>84</v>
      </c>
      <c r="AD14" s="84" t="s">
        <v>85</v>
      </c>
      <c r="AE14" s="73"/>
      <c r="AF14" s="90"/>
    </row>
    <row r="15" spans="1:32" ht="14.25" customHeight="1" x14ac:dyDescent="0.25">
      <c r="A15" s="91"/>
      <c r="B15" s="92"/>
      <c r="C15" s="73"/>
      <c r="D15" s="104"/>
      <c r="E15" s="94"/>
      <c r="F15" s="197" t="s">
        <v>169</v>
      </c>
      <c r="G15" s="197" t="s">
        <v>169</v>
      </c>
      <c r="H15" s="197" t="s">
        <v>169</v>
      </c>
      <c r="I15" s="94"/>
      <c r="J15" s="85" t="s">
        <v>76</v>
      </c>
      <c r="K15" s="88"/>
      <c r="L15" s="486" t="s">
        <v>175</v>
      </c>
      <c r="M15" s="474" t="s">
        <v>177</v>
      </c>
      <c r="N15" s="99" t="s">
        <v>86</v>
      </c>
      <c r="O15" s="197" t="s">
        <v>169</v>
      </c>
      <c r="P15" s="197" t="s">
        <v>169</v>
      </c>
      <c r="Q15" s="197" t="s">
        <v>169</v>
      </c>
      <c r="R15" s="106" t="s">
        <v>87</v>
      </c>
      <c r="S15" s="107"/>
      <c r="T15" s="34" t="s">
        <v>88</v>
      </c>
      <c r="U15" s="108"/>
      <c r="V15" s="109"/>
      <c r="W15" s="105"/>
      <c r="X15" s="174" t="s">
        <v>89</v>
      </c>
      <c r="Y15" s="95" t="s">
        <v>90</v>
      </c>
      <c r="Z15" s="95" t="s">
        <v>91</v>
      </c>
      <c r="AA15" s="95"/>
      <c r="AB15" s="174"/>
      <c r="AC15" s="95" t="s">
        <v>92</v>
      </c>
      <c r="AD15" s="95" t="s">
        <v>93</v>
      </c>
      <c r="AE15" s="73"/>
      <c r="AF15" s="90"/>
    </row>
    <row r="16" spans="1:32" ht="57.75" customHeight="1" x14ac:dyDescent="0.2">
      <c r="A16" s="66"/>
      <c r="B16" s="67"/>
      <c r="C16" s="73"/>
      <c r="D16" s="83" t="s">
        <v>94</v>
      </c>
      <c r="E16" s="95"/>
      <c r="F16" s="198" t="s">
        <v>170</v>
      </c>
      <c r="G16" s="198" t="s">
        <v>171</v>
      </c>
      <c r="H16" s="198" t="s">
        <v>172</v>
      </c>
      <c r="I16" s="95"/>
      <c r="J16" s="83" t="s">
        <v>95</v>
      </c>
      <c r="K16" s="83" t="s">
        <v>96</v>
      </c>
      <c r="L16" s="486"/>
      <c r="M16" s="474"/>
      <c r="N16" s="99" t="s">
        <v>97</v>
      </c>
      <c r="O16" s="198" t="s">
        <v>170</v>
      </c>
      <c r="P16" s="198" t="s">
        <v>171</v>
      </c>
      <c r="Q16" s="198" t="s">
        <v>172</v>
      </c>
      <c r="R16" s="83" t="s">
        <v>95</v>
      </c>
      <c r="S16" s="83" t="s">
        <v>96</v>
      </c>
      <c r="T16" s="95"/>
      <c r="U16" s="110" t="s">
        <v>98</v>
      </c>
      <c r="V16" s="111" t="s">
        <v>99</v>
      </c>
      <c r="W16" s="111" t="s">
        <v>100</v>
      </c>
      <c r="X16" s="174" t="s">
        <v>101</v>
      </c>
      <c r="Y16" s="95"/>
      <c r="Z16" s="95" t="s">
        <v>102</v>
      </c>
      <c r="AA16" s="95"/>
      <c r="AB16" s="174"/>
      <c r="AC16" s="95"/>
      <c r="AD16" s="95" t="s">
        <v>103</v>
      </c>
      <c r="AE16" s="73"/>
      <c r="AF16" s="112"/>
    </row>
    <row r="17" spans="1:36" ht="20.100000000000001" customHeight="1" x14ac:dyDescent="0.2">
      <c r="A17" s="66"/>
      <c r="B17" s="113"/>
      <c r="C17" s="73"/>
      <c r="D17" s="114" t="s">
        <v>104</v>
      </c>
      <c r="E17" s="114" t="s">
        <v>105</v>
      </c>
      <c r="F17" s="199" t="s">
        <v>173</v>
      </c>
      <c r="G17" s="199" t="s">
        <v>173</v>
      </c>
      <c r="H17" s="199" t="s">
        <v>173</v>
      </c>
      <c r="I17" s="162" t="s">
        <v>106</v>
      </c>
      <c r="J17" s="162" t="s">
        <v>107</v>
      </c>
      <c r="K17" s="162" t="s">
        <v>108</v>
      </c>
      <c r="L17" s="162" t="s">
        <v>109</v>
      </c>
      <c r="M17" s="162" t="s">
        <v>110</v>
      </c>
      <c r="N17" s="162" t="s">
        <v>111</v>
      </c>
      <c r="O17" s="199" t="s">
        <v>173</v>
      </c>
      <c r="P17" s="199" t="s">
        <v>173</v>
      </c>
      <c r="Q17" s="199" t="s">
        <v>173</v>
      </c>
      <c r="R17" s="162" t="s">
        <v>112</v>
      </c>
      <c r="S17" s="162" t="s">
        <v>113</v>
      </c>
      <c r="T17" s="162" t="s">
        <v>114</v>
      </c>
      <c r="U17" s="162" t="s">
        <v>115</v>
      </c>
      <c r="V17" s="162" t="s">
        <v>116</v>
      </c>
      <c r="W17" s="162" t="s">
        <v>117</v>
      </c>
      <c r="X17" s="175" t="s">
        <v>118</v>
      </c>
      <c r="Y17" s="162" t="s">
        <v>119</v>
      </c>
      <c r="Z17" s="114" t="s">
        <v>120</v>
      </c>
      <c r="AA17" s="114" t="s">
        <v>121</v>
      </c>
      <c r="AB17" s="175" t="s">
        <v>122</v>
      </c>
      <c r="AC17" s="114" t="s">
        <v>123</v>
      </c>
      <c r="AD17" s="114" t="s">
        <v>124</v>
      </c>
      <c r="AE17" s="73"/>
      <c r="AG17" s="112" t="s">
        <v>125</v>
      </c>
      <c r="AH17" s="46" t="s">
        <v>126</v>
      </c>
      <c r="AI17" s="46" t="s">
        <v>127</v>
      </c>
      <c r="AJ17" s="112" t="s">
        <v>128</v>
      </c>
    </row>
    <row r="18" spans="1:36" ht="19.5" customHeight="1" thickBot="1" x14ac:dyDescent="0.25">
      <c r="A18" s="81"/>
      <c r="B18" s="115" t="s">
        <v>129</v>
      </c>
      <c r="C18" s="73">
        <v>2</v>
      </c>
      <c r="D18" s="116"/>
      <c r="E18" s="117">
        <f>E20+E21+E22+E23+E24</f>
        <v>0</v>
      </c>
      <c r="F18" s="201"/>
      <c r="G18" s="201"/>
      <c r="H18" s="201"/>
      <c r="I18" s="117">
        <f>I20+I21+I22+I23+I24</f>
        <v>0</v>
      </c>
      <c r="J18" s="117">
        <f>J20+J21+J22+J23+J24</f>
        <v>0</v>
      </c>
      <c r="K18" s="117">
        <f>K20+K21+K22+K23+K24</f>
        <v>0</v>
      </c>
      <c r="L18" s="118"/>
      <c r="M18" s="119"/>
      <c r="N18" s="117">
        <f>N20+N21+N22+N23+N24</f>
        <v>0</v>
      </c>
      <c r="O18" s="201"/>
      <c r="P18" s="201"/>
      <c r="Q18" s="201"/>
      <c r="R18" s="117">
        <f t="shared" ref="R18:X18" si="0">R20+R21+R22+R23+R24</f>
        <v>0</v>
      </c>
      <c r="S18" s="117">
        <f t="shared" si="0"/>
        <v>0</v>
      </c>
      <c r="T18" s="117">
        <f t="shared" si="0"/>
        <v>0</v>
      </c>
      <c r="U18" s="117">
        <f t="shared" si="0"/>
        <v>0</v>
      </c>
      <c r="V18" s="117">
        <f t="shared" si="0"/>
        <v>0</v>
      </c>
      <c r="W18" s="120">
        <f t="shared" si="0"/>
        <v>0</v>
      </c>
      <c r="X18" s="176">
        <f t="shared" si="0"/>
        <v>0</v>
      </c>
      <c r="Y18" s="121"/>
      <c r="Z18" s="122"/>
      <c r="AA18" s="117">
        <f>AA20+AA21+AA22+AA23+AA24</f>
        <v>0</v>
      </c>
      <c r="AB18" s="176">
        <f>AB20+AB21+AB22+AB23+AB24</f>
        <v>0</v>
      </c>
      <c r="AC18" s="117">
        <f>AC20+AC21+AC22+AC23+AC24</f>
        <v>0</v>
      </c>
      <c r="AD18" s="117">
        <f>AD20+AD21+AD22+AD23+AD24</f>
        <v>0</v>
      </c>
      <c r="AE18" s="73">
        <v>2</v>
      </c>
      <c r="AF18" s="123"/>
      <c r="AG18" s="124" t="str">
        <f>IF(MIN(E18:K18)&lt;0,"ERROR","OK")</f>
        <v>OK</v>
      </c>
      <c r="AH18" s="124" t="str">
        <f>IF(L18&lt;=0,"OK","ERROR")</f>
        <v>OK</v>
      </c>
      <c r="AI18" s="124" t="str">
        <f>IF(M18&gt;=0,"OK","ERROR")</f>
        <v>OK</v>
      </c>
      <c r="AJ18" s="124" t="str">
        <f>IF(MIN(N18:AD18)&lt;0,"ERROR","OK")</f>
        <v>OK</v>
      </c>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123"/>
      <c r="AG19" s="126"/>
      <c r="AH19" s="46"/>
      <c r="AI19" s="46"/>
      <c r="AJ19" s="46"/>
    </row>
    <row r="20" spans="1:36" x14ac:dyDescent="0.2">
      <c r="A20" s="91"/>
      <c r="B20" s="127" t="s">
        <v>131</v>
      </c>
      <c r="C20" s="73">
        <v>3</v>
      </c>
      <c r="D20" s="116"/>
      <c r="E20" s="122"/>
      <c r="F20" s="201"/>
      <c r="G20" s="201"/>
      <c r="H20" s="201"/>
      <c r="I20" s="122"/>
      <c r="J20" s="118"/>
      <c r="K20" s="118"/>
      <c r="L20" s="128"/>
      <c r="M20" s="129"/>
      <c r="N20" s="122"/>
      <c r="O20" s="201"/>
      <c r="P20" s="201"/>
      <c r="Q20" s="201"/>
      <c r="R20" s="122"/>
      <c r="S20" s="119"/>
      <c r="T20" s="119"/>
      <c r="U20" s="122"/>
      <c r="V20" s="122"/>
      <c r="W20" s="119"/>
      <c r="X20" s="178"/>
      <c r="Y20" s="116"/>
      <c r="Z20" s="116"/>
      <c r="AA20" s="122"/>
      <c r="AB20" s="178"/>
      <c r="AC20" s="122"/>
      <c r="AD20" s="122"/>
      <c r="AE20" s="73">
        <v>3</v>
      </c>
      <c r="AF20" s="123"/>
      <c r="AG20" s="75" t="str">
        <f>IF(MIN(E20:K20)&lt;0,"ERROR","OK")</f>
        <v>OK</v>
      </c>
      <c r="AH20" s="46"/>
      <c r="AI20" s="67"/>
      <c r="AJ20" s="75" t="str">
        <f>IF(MIN(N20:AD20)&lt;0,"ERROR","OK")</f>
        <v>OK</v>
      </c>
    </row>
    <row r="21" spans="1:36" x14ac:dyDescent="0.2">
      <c r="A21" s="91"/>
      <c r="B21" s="127" t="s">
        <v>132</v>
      </c>
      <c r="C21" s="73">
        <v>4</v>
      </c>
      <c r="D21" s="116"/>
      <c r="E21" s="122"/>
      <c r="F21" s="201"/>
      <c r="G21" s="201"/>
      <c r="H21" s="201"/>
      <c r="I21" s="122"/>
      <c r="J21" s="118"/>
      <c r="K21" s="118"/>
      <c r="L21" s="128"/>
      <c r="M21" s="129"/>
      <c r="N21" s="122"/>
      <c r="O21" s="201"/>
      <c r="P21" s="201"/>
      <c r="Q21" s="201"/>
      <c r="R21" s="122"/>
      <c r="S21" s="119"/>
      <c r="T21" s="119"/>
      <c r="U21" s="122"/>
      <c r="V21" s="122"/>
      <c r="W21" s="119"/>
      <c r="X21" s="178"/>
      <c r="Y21" s="116"/>
      <c r="Z21" s="116"/>
      <c r="AA21" s="122"/>
      <c r="AB21" s="178"/>
      <c r="AC21" s="122"/>
      <c r="AD21" s="122"/>
      <c r="AE21" s="73">
        <v>4</v>
      </c>
      <c r="AF21" s="123"/>
      <c r="AG21" s="75" t="str">
        <f>IF(MIN(E21:K21)&lt;0,"ERROR","OK")</f>
        <v>OK</v>
      </c>
      <c r="AH21" s="46"/>
      <c r="AI21" s="46"/>
      <c r="AJ21" s="75" t="str">
        <f>IF(MIN(N21:AD21)&lt;0,"ERROR","OK")</f>
        <v>OK</v>
      </c>
    </row>
    <row r="22" spans="1:36" x14ac:dyDescent="0.2">
      <c r="A22" s="91"/>
      <c r="B22" s="72" t="s">
        <v>133</v>
      </c>
      <c r="C22" s="73">
        <v>5</v>
      </c>
      <c r="D22" s="116"/>
      <c r="E22" s="122"/>
      <c r="F22" s="201"/>
      <c r="G22" s="201"/>
      <c r="H22" s="201"/>
      <c r="I22" s="122"/>
      <c r="J22" s="118"/>
      <c r="K22" s="118"/>
      <c r="L22" s="128"/>
      <c r="M22" s="129"/>
      <c r="N22" s="122"/>
      <c r="O22" s="201"/>
      <c r="P22" s="201"/>
      <c r="Q22" s="201"/>
      <c r="R22" s="122"/>
      <c r="S22" s="119"/>
      <c r="T22" s="119"/>
      <c r="U22" s="122"/>
      <c r="V22" s="122"/>
      <c r="W22" s="119"/>
      <c r="X22" s="178"/>
      <c r="Y22" s="116"/>
      <c r="Z22" s="116"/>
      <c r="AA22" s="122"/>
      <c r="AB22" s="178"/>
      <c r="AC22" s="122"/>
      <c r="AD22" s="122"/>
      <c r="AE22" s="73">
        <v>5</v>
      </c>
      <c r="AF22" s="123"/>
      <c r="AG22" s="75" t="str">
        <f>IF(MIN(E22:K22)&lt;0,"ERROR","OK")</f>
        <v>OK</v>
      </c>
      <c r="AH22" s="46"/>
      <c r="AI22" s="46"/>
      <c r="AJ22" s="75" t="str">
        <f>IF(MIN(N22:AD22)&lt;0,"ERROR","OK")</f>
        <v>OK</v>
      </c>
    </row>
    <row r="23" spans="1:36" x14ac:dyDescent="0.2">
      <c r="A23" s="91"/>
      <c r="B23" s="72" t="s">
        <v>134</v>
      </c>
      <c r="C23" s="73">
        <v>6</v>
      </c>
      <c r="D23" s="130"/>
      <c r="E23" s="122"/>
      <c r="F23" s="201"/>
      <c r="G23" s="201"/>
      <c r="H23" s="201"/>
      <c r="I23" s="122"/>
      <c r="J23" s="118"/>
      <c r="K23" s="118"/>
      <c r="L23" s="128"/>
      <c r="M23" s="129"/>
      <c r="N23" s="122"/>
      <c r="O23" s="201"/>
      <c r="P23" s="201"/>
      <c r="Q23" s="201"/>
      <c r="R23" s="122"/>
      <c r="S23" s="119"/>
      <c r="T23" s="119"/>
      <c r="U23" s="122"/>
      <c r="V23" s="122"/>
      <c r="W23" s="119"/>
      <c r="X23" s="178"/>
      <c r="Y23" s="116"/>
      <c r="Z23" s="116"/>
      <c r="AA23" s="122"/>
      <c r="AB23" s="178"/>
      <c r="AC23" s="122"/>
      <c r="AD23" s="122"/>
      <c r="AE23" s="73">
        <v>6</v>
      </c>
      <c r="AF23" s="123"/>
      <c r="AG23" s="75" t="str">
        <f>IF(MIN(E23:K23)&lt;0,"ERROR","OK")</f>
        <v>OK</v>
      </c>
      <c r="AH23" s="46"/>
      <c r="AI23" s="46"/>
      <c r="AJ23" s="75" t="str">
        <f>IF(MIN(N23:AD23)&lt;0,"ERROR","OK")</f>
        <v>OK</v>
      </c>
    </row>
    <row r="24" spans="1:36" x14ac:dyDescent="0.2">
      <c r="A24" s="91"/>
      <c r="B24" s="72" t="s">
        <v>135</v>
      </c>
      <c r="C24" s="73">
        <v>7</v>
      </c>
      <c r="D24" s="130"/>
      <c r="E24" s="122"/>
      <c r="F24" s="201"/>
      <c r="G24" s="201"/>
      <c r="H24" s="201"/>
      <c r="I24" s="122"/>
      <c r="J24" s="118"/>
      <c r="K24" s="118"/>
      <c r="L24" s="128"/>
      <c r="M24" s="129"/>
      <c r="N24" s="122"/>
      <c r="O24" s="201"/>
      <c r="P24" s="201"/>
      <c r="Q24" s="201"/>
      <c r="R24" s="122"/>
      <c r="S24" s="119"/>
      <c r="T24" s="119"/>
      <c r="U24" s="122"/>
      <c r="V24" s="122"/>
      <c r="W24" s="119"/>
      <c r="X24" s="178"/>
      <c r="Y24" s="116"/>
      <c r="Z24" s="116"/>
      <c r="AA24" s="122"/>
      <c r="AB24" s="178"/>
      <c r="AC24" s="122"/>
      <c r="AD24" s="122"/>
      <c r="AE24" s="73">
        <v>7</v>
      </c>
      <c r="AF24" s="123"/>
      <c r="AG24" s="75" t="str">
        <f>IF(MIN(E24:K24)&lt;0,"ERROR","OK")</f>
        <v>OK</v>
      </c>
      <c r="AH24" s="46"/>
      <c r="AI24" s="46"/>
      <c r="AJ24" s="75" t="str">
        <f>IF(MIN(N24:AD24)&lt;0,"ERROR","OK")</f>
        <v>OK</v>
      </c>
    </row>
    <row r="25" spans="1:36" ht="12.4" customHeight="1" x14ac:dyDescent="0.2">
      <c r="A25" s="91"/>
      <c r="B25" s="131"/>
      <c r="C25" s="73"/>
      <c r="D25" s="130"/>
      <c r="E25" s="122"/>
      <c r="F25" s="201"/>
      <c r="G25" s="201"/>
      <c r="H25" s="201"/>
      <c r="I25" s="122"/>
      <c r="J25" s="191"/>
      <c r="K25" s="191"/>
      <c r="L25" s="189"/>
      <c r="M25" s="189"/>
      <c r="N25" s="122"/>
      <c r="O25" s="201"/>
      <c r="P25" s="201"/>
      <c r="Q25" s="201"/>
      <c r="R25" s="122"/>
      <c r="S25" s="191"/>
      <c r="T25" s="191"/>
      <c r="U25" s="122"/>
      <c r="V25" s="122"/>
      <c r="W25" s="191"/>
      <c r="X25" s="178"/>
      <c r="Y25" s="116"/>
      <c r="Z25" s="116"/>
      <c r="AA25" s="122"/>
      <c r="AB25" s="178"/>
      <c r="AC25" s="122"/>
      <c r="AD25" s="122"/>
      <c r="AE25" s="73"/>
      <c r="AF25" s="123"/>
      <c r="AG25" s="75"/>
      <c r="AH25" s="46"/>
      <c r="AI25" s="46"/>
      <c r="AJ25" s="75"/>
    </row>
    <row r="26" spans="1:36" ht="6" customHeight="1" x14ac:dyDescent="0.2">
      <c r="A26" s="91"/>
      <c r="B26" s="131"/>
      <c r="C26" s="73"/>
      <c r="D26" s="132"/>
      <c r="E26" s="79"/>
      <c r="F26" s="202"/>
      <c r="G26" s="202"/>
      <c r="H26" s="202"/>
      <c r="I26" s="79"/>
      <c r="J26" s="79"/>
      <c r="K26" s="79"/>
      <c r="L26" s="79"/>
      <c r="M26" s="79"/>
      <c r="N26" s="79"/>
      <c r="O26" s="202"/>
      <c r="P26" s="202"/>
      <c r="Q26" s="202"/>
      <c r="R26" s="79"/>
      <c r="S26" s="79"/>
      <c r="T26" s="79"/>
      <c r="U26" s="79"/>
      <c r="V26" s="79"/>
      <c r="W26" s="79"/>
      <c r="X26" s="172"/>
      <c r="Y26" s="79"/>
      <c r="Z26" s="79"/>
      <c r="AA26" s="79"/>
      <c r="AB26" s="172"/>
      <c r="AC26" s="79"/>
      <c r="AD26" s="80"/>
      <c r="AE26" s="73"/>
      <c r="AF26" s="123"/>
      <c r="AG26"/>
      <c r="AH26" s="46"/>
      <c r="AI26" s="46"/>
      <c r="AJ26"/>
    </row>
    <row r="27" spans="1:36" ht="30.75" customHeight="1" thickBot="1" x14ac:dyDescent="0.25">
      <c r="A27" s="81"/>
      <c r="B27" s="133" t="s">
        <v>136</v>
      </c>
      <c r="C27" s="73">
        <v>8</v>
      </c>
      <c r="D27" s="116"/>
      <c r="E27" s="117">
        <f>E30+E31+E32+E34+E35+E36+E37+E38+E39</f>
        <v>0</v>
      </c>
      <c r="F27" s="201"/>
      <c r="G27" s="201"/>
      <c r="H27" s="201"/>
      <c r="I27" s="117">
        <f>I30+I31+I32+I34+I35+I36+I37+I38+I39</f>
        <v>0</v>
      </c>
      <c r="J27" s="116"/>
      <c r="K27" s="116"/>
      <c r="L27" s="116"/>
      <c r="M27" s="129"/>
      <c r="N27" s="117">
        <f>N30+N31+N32+N34+N35+N36+N37+N38+N39</f>
        <v>0</v>
      </c>
      <c r="O27" s="201"/>
      <c r="P27" s="201"/>
      <c r="Q27" s="201"/>
      <c r="R27" s="116"/>
      <c r="S27" s="129"/>
      <c r="T27" s="129"/>
      <c r="U27" s="116"/>
      <c r="V27" s="116"/>
      <c r="W27" s="129"/>
      <c r="X27" s="179"/>
      <c r="Y27" s="116"/>
      <c r="Z27" s="116"/>
      <c r="AA27" s="117">
        <f>AA30+AA31+AA32+AA34+AA35+AA36+AA37+AA38+AA39</f>
        <v>0</v>
      </c>
      <c r="AB27" s="176">
        <f>AB30+AB31+AB32+AB34+AB35+AB36+AB37+AB38+AB39</f>
        <v>0</v>
      </c>
      <c r="AC27" s="117">
        <f>AC30+AC31+AC32+AC34+AC35+AC36+AC37+AC38+AC39</f>
        <v>0</v>
      </c>
      <c r="AD27" s="117">
        <f>AD30+AD31+AD32+AD34+AD35+AD36+AD37+AD38+AD39</f>
        <v>0</v>
      </c>
      <c r="AE27" s="73">
        <v>8</v>
      </c>
      <c r="AF27" s="123"/>
      <c r="AG27" s="75" t="str">
        <f>IF(MIN(E27:K27)&lt;0,"ERROR","OK")</f>
        <v>OK</v>
      </c>
      <c r="AH27" s="46"/>
      <c r="AI27" s="46"/>
      <c r="AJ27" s="75" t="str">
        <f>IF(MIN(N27:AD27)&lt;0,"ERROR","OK")</f>
        <v>OK</v>
      </c>
    </row>
    <row r="28" spans="1:36" ht="39" thickTop="1" x14ac:dyDescent="0.2">
      <c r="A28" s="91"/>
      <c r="B28" s="125" t="s">
        <v>137</v>
      </c>
      <c r="C28" s="73"/>
      <c r="D28" s="76"/>
      <c r="E28" s="76"/>
      <c r="F28" s="200"/>
      <c r="G28" s="200"/>
      <c r="H28" s="200"/>
      <c r="I28" s="76"/>
      <c r="J28" s="76"/>
      <c r="K28" s="76"/>
      <c r="L28" s="76"/>
      <c r="M28" s="76"/>
      <c r="N28" s="76"/>
      <c r="O28" s="200"/>
      <c r="P28" s="200"/>
      <c r="Q28" s="200"/>
      <c r="R28" s="76"/>
      <c r="S28" s="76"/>
      <c r="T28" s="76"/>
      <c r="U28" s="76"/>
      <c r="V28" s="76"/>
      <c r="W28" s="76"/>
      <c r="X28" s="177"/>
      <c r="Y28" s="76"/>
      <c r="Z28" s="76"/>
      <c r="AA28" s="76"/>
      <c r="AB28" s="177"/>
      <c r="AC28" s="76"/>
      <c r="AD28" s="76"/>
      <c r="AE28" s="73"/>
      <c r="AF28" s="123"/>
      <c r="AG28" s="126"/>
      <c r="AH28" s="46"/>
      <c r="AI28" s="46"/>
      <c r="AJ28" s="46"/>
    </row>
    <row r="29" spans="1:36" x14ac:dyDescent="0.2">
      <c r="A29" s="91"/>
      <c r="B29" s="134" t="s">
        <v>138</v>
      </c>
      <c r="C29" s="73"/>
      <c r="D29" s="76"/>
      <c r="E29" s="76"/>
      <c r="F29" s="200"/>
      <c r="G29" s="200"/>
      <c r="H29" s="200"/>
      <c r="I29" s="76"/>
      <c r="J29" s="76"/>
      <c r="K29" s="76"/>
      <c r="L29" s="76"/>
      <c r="M29" s="76"/>
      <c r="N29" s="76"/>
      <c r="O29" s="200"/>
      <c r="P29" s="200"/>
      <c r="Q29" s="200"/>
      <c r="R29" s="76"/>
      <c r="S29" s="76"/>
      <c r="T29" s="76"/>
      <c r="U29" s="76"/>
      <c r="V29" s="76"/>
      <c r="W29" s="76"/>
      <c r="X29" s="177"/>
      <c r="Y29" s="76"/>
      <c r="Z29" s="76"/>
      <c r="AA29" s="76"/>
      <c r="AB29" s="177"/>
      <c r="AC29" s="76"/>
      <c r="AD29" s="76"/>
      <c r="AE29" s="73"/>
      <c r="AF29" s="123"/>
      <c r="AG29" s="126"/>
      <c r="AH29" s="46"/>
      <c r="AI29" s="46"/>
      <c r="AJ29" s="46"/>
    </row>
    <row r="30" spans="1:36" x14ac:dyDescent="0.2">
      <c r="A30" s="91"/>
      <c r="B30" s="135" t="s">
        <v>139</v>
      </c>
      <c r="C30" s="73">
        <v>9</v>
      </c>
      <c r="D30" s="116"/>
      <c r="E30" s="122"/>
      <c r="F30" s="201"/>
      <c r="G30" s="201"/>
      <c r="H30" s="201"/>
      <c r="I30" s="122"/>
      <c r="J30" s="116"/>
      <c r="K30" s="116"/>
      <c r="L30" s="116"/>
      <c r="M30" s="129"/>
      <c r="N30" s="122"/>
      <c r="O30" s="201"/>
      <c r="P30" s="201"/>
      <c r="Q30" s="201"/>
      <c r="R30" s="116"/>
      <c r="S30" s="129"/>
      <c r="T30" s="129"/>
      <c r="U30" s="116"/>
      <c r="V30" s="116"/>
      <c r="W30" s="129"/>
      <c r="X30" s="179"/>
      <c r="Y30" s="116"/>
      <c r="Z30" s="116"/>
      <c r="AA30" s="122"/>
      <c r="AB30" s="178"/>
      <c r="AC30" s="122"/>
      <c r="AD30" s="122"/>
      <c r="AE30" s="73">
        <v>9</v>
      </c>
      <c r="AF30" s="123"/>
      <c r="AG30" s="75" t="str">
        <f t="shared" ref="AG30:AG39" si="1">IF(MIN(E30:K30)&lt;0,"ERROR","OK")</f>
        <v>OK</v>
      </c>
      <c r="AH30" s="46"/>
      <c r="AI30" s="46"/>
      <c r="AJ30" s="75" t="str">
        <f t="shared" ref="AJ30:AJ39" si="2">IF(MIN(N30:AD30)&lt;0,"ERROR","OK")</f>
        <v>OK</v>
      </c>
    </row>
    <row r="31" spans="1:36" x14ac:dyDescent="0.2">
      <c r="A31" s="91"/>
      <c r="B31" s="136">
        <v>0.5</v>
      </c>
      <c r="C31" s="73">
        <v>10</v>
      </c>
      <c r="D31" s="116"/>
      <c r="E31" s="122"/>
      <c r="F31" s="201"/>
      <c r="G31" s="201"/>
      <c r="H31" s="201"/>
      <c r="I31" s="122"/>
      <c r="J31" s="116"/>
      <c r="K31" s="116"/>
      <c r="L31" s="116"/>
      <c r="M31" s="129"/>
      <c r="N31" s="122"/>
      <c r="O31" s="201"/>
      <c r="P31" s="201"/>
      <c r="Q31" s="201"/>
      <c r="R31" s="116"/>
      <c r="S31" s="129"/>
      <c r="T31" s="129"/>
      <c r="U31" s="116"/>
      <c r="V31" s="116"/>
      <c r="W31" s="129"/>
      <c r="X31" s="179"/>
      <c r="Y31" s="116"/>
      <c r="Z31" s="116"/>
      <c r="AA31" s="122"/>
      <c r="AB31" s="178"/>
      <c r="AC31" s="122"/>
      <c r="AD31" s="122"/>
      <c r="AE31" s="73">
        <v>10</v>
      </c>
      <c r="AF31" s="123"/>
      <c r="AG31" s="75" t="str">
        <f t="shared" si="1"/>
        <v>OK</v>
      </c>
      <c r="AH31" s="46"/>
      <c r="AI31" s="46"/>
      <c r="AJ31" s="75" t="str">
        <f t="shared" si="2"/>
        <v>OK</v>
      </c>
    </row>
    <row r="32" spans="1:36" x14ac:dyDescent="0.2">
      <c r="A32" s="91"/>
      <c r="B32" s="136" t="s">
        <v>140</v>
      </c>
      <c r="C32" s="73">
        <v>11</v>
      </c>
      <c r="D32" s="116"/>
      <c r="E32" s="122"/>
      <c r="F32" s="201"/>
      <c r="G32" s="201"/>
      <c r="H32" s="201"/>
      <c r="I32" s="122"/>
      <c r="J32" s="116"/>
      <c r="K32" s="116"/>
      <c r="L32" s="116"/>
      <c r="M32" s="129"/>
      <c r="N32" s="122"/>
      <c r="O32" s="201"/>
      <c r="P32" s="201"/>
      <c r="Q32" s="201"/>
      <c r="R32" s="116"/>
      <c r="S32" s="129"/>
      <c r="T32" s="129"/>
      <c r="U32" s="116"/>
      <c r="V32" s="116"/>
      <c r="W32" s="129"/>
      <c r="X32" s="179"/>
      <c r="Y32" s="116"/>
      <c r="Z32" s="116"/>
      <c r="AA32" s="122"/>
      <c r="AB32" s="178"/>
      <c r="AC32" s="122"/>
      <c r="AD32" s="122"/>
      <c r="AE32" s="73">
        <v>11</v>
      </c>
      <c r="AF32" s="123"/>
      <c r="AG32" s="75" t="str">
        <f t="shared" si="1"/>
        <v>OK</v>
      </c>
      <c r="AH32" s="46"/>
      <c r="AI32" s="46"/>
      <c r="AJ32" s="75" t="str">
        <f t="shared" si="2"/>
        <v>OK</v>
      </c>
    </row>
    <row r="33" spans="1:37" x14ac:dyDescent="0.2">
      <c r="A33" s="66"/>
      <c r="B33" s="136" t="s">
        <v>141</v>
      </c>
      <c r="C33" s="73">
        <v>12</v>
      </c>
      <c r="D33" s="116"/>
      <c r="E33" s="122"/>
      <c r="F33" s="201"/>
      <c r="G33" s="201"/>
      <c r="H33" s="201"/>
      <c r="I33" s="122"/>
      <c r="J33" s="116"/>
      <c r="K33" s="116"/>
      <c r="L33" s="116"/>
      <c r="M33" s="129"/>
      <c r="N33" s="122"/>
      <c r="O33" s="201"/>
      <c r="P33" s="201"/>
      <c r="Q33" s="201"/>
      <c r="R33" s="116"/>
      <c r="S33" s="129"/>
      <c r="T33" s="129"/>
      <c r="U33" s="116"/>
      <c r="V33" s="116"/>
      <c r="W33" s="129"/>
      <c r="X33" s="179"/>
      <c r="Y33" s="116"/>
      <c r="Z33" s="116"/>
      <c r="AA33" s="122"/>
      <c r="AB33" s="178"/>
      <c r="AC33" s="122"/>
      <c r="AD33" s="122"/>
      <c r="AE33" s="73">
        <v>12</v>
      </c>
      <c r="AF33" s="123"/>
      <c r="AG33" s="75" t="str">
        <f t="shared" si="1"/>
        <v>OK</v>
      </c>
      <c r="AH33" s="46"/>
      <c r="AI33" s="46"/>
      <c r="AJ33" s="75" t="str">
        <f t="shared" si="2"/>
        <v>OK</v>
      </c>
    </row>
    <row r="34" spans="1:37" x14ac:dyDescent="0.2">
      <c r="A34" s="91"/>
      <c r="B34" s="136">
        <v>0.9</v>
      </c>
      <c r="C34" s="73">
        <v>13</v>
      </c>
      <c r="D34" s="116"/>
      <c r="E34" s="122"/>
      <c r="F34" s="201"/>
      <c r="G34" s="201"/>
      <c r="H34" s="201"/>
      <c r="I34" s="122"/>
      <c r="J34" s="116"/>
      <c r="K34" s="116"/>
      <c r="L34" s="116"/>
      <c r="M34" s="129"/>
      <c r="N34" s="122"/>
      <c r="O34" s="201"/>
      <c r="P34" s="201"/>
      <c r="Q34" s="201"/>
      <c r="R34" s="116"/>
      <c r="S34" s="129"/>
      <c r="T34" s="129"/>
      <c r="U34" s="116"/>
      <c r="V34" s="116"/>
      <c r="W34" s="129"/>
      <c r="X34" s="179"/>
      <c r="Y34" s="116"/>
      <c r="Z34" s="116"/>
      <c r="AA34" s="122"/>
      <c r="AB34" s="178"/>
      <c r="AC34" s="122"/>
      <c r="AD34" s="122"/>
      <c r="AE34" s="73">
        <v>13</v>
      </c>
      <c r="AF34" s="123"/>
      <c r="AG34" s="75" t="str">
        <f t="shared" si="1"/>
        <v>OK</v>
      </c>
      <c r="AH34" s="46"/>
      <c r="AI34" s="46"/>
      <c r="AJ34" s="75" t="str">
        <f t="shared" si="2"/>
        <v>OK</v>
      </c>
    </row>
    <row r="35" spans="1:37" x14ac:dyDescent="0.2">
      <c r="A35" s="91"/>
      <c r="B35" s="136">
        <v>0.95</v>
      </c>
      <c r="C35" s="73">
        <v>14</v>
      </c>
      <c r="D35" s="116"/>
      <c r="E35" s="122"/>
      <c r="F35" s="201"/>
      <c r="G35" s="201"/>
      <c r="H35" s="201"/>
      <c r="I35" s="122"/>
      <c r="J35" s="116"/>
      <c r="K35" s="116"/>
      <c r="L35" s="116"/>
      <c r="M35" s="129"/>
      <c r="N35" s="122"/>
      <c r="O35" s="201"/>
      <c r="P35" s="201"/>
      <c r="Q35" s="201"/>
      <c r="R35" s="116"/>
      <c r="S35" s="129"/>
      <c r="T35" s="129"/>
      <c r="U35" s="116"/>
      <c r="V35" s="116"/>
      <c r="W35" s="129"/>
      <c r="X35" s="179"/>
      <c r="Y35" s="116"/>
      <c r="Z35" s="116"/>
      <c r="AA35" s="122"/>
      <c r="AB35" s="178"/>
      <c r="AC35" s="122"/>
      <c r="AD35" s="122"/>
      <c r="AE35" s="73">
        <v>14</v>
      </c>
      <c r="AF35" s="123"/>
      <c r="AG35" s="75" t="str">
        <f t="shared" si="1"/>
        <v>OK</v>
      </c>
      <c r="AH35" s="46"/>
      <c r="AI35" s="46"/>
      <c r="AJ35" s="75" t="str">
        <f t="shared" si="2"/>
        <v>OK</v>
      </c>
    </row>
    <row r="36" spans="1:37" x14ac:dyDescent="0.2">
      <c r="A36" s="91"/>
      <c r="B36" s="136">
        <v>1.1499999999999999</v>
      </c>
      <c r="C36" s="73">
        <v>15</v>
      </c>
      <c r="D36" s="116"/>
      <c r="E36" s="122"/>
      <c r="F36" s="201"/>
      <c r="G36" s="201"/>
      <c r="H36" s="201"/>
      <c r="I36" s="122"/>
      <c r="J36" s="116"/>
      <c r="K36" s="116"/>
      <c r="L36" s="116"/>
      <c r="M36" s="129"/>
      <c r="N36" s="122"/>
      <c r="O36" s="201"/>
      <c r="P36" s="201"/>
      <c r="Q36" s="201"/>
      <c r="R36" s="116"/>
      <c r="S36" s="129"/>
      <c r="T36" s="129"/>
      <c r="U36" s="116"/>
      <c r="V36" s="116"/>
      <c r="W36" s="129"/>
      <c r="X36" s="179"/>
      <c r="Y36" s="116"/>
      <c r="Z36" s="116"/>
      <c r="AA36" s="122"/>
      <c r="AB36" s="178"/>
      <c r="AC36" s="122"/>
      <c r="AD36" s="122"/>
      <c r="AE36" s="73">
        <v>15</v>
      </c>
      <c r="AF36" s="123"/>
      <c r="AG36" s="75" t="str">
        <f t="shared" si="1"/>
        <v>OK</v>
      </c>
      <c r="AH36" s="46"/>
      <c r="AI36" s="46"/>
      <c r="AJ36" s="75" t="str">
        <f t="shared" si="2"/>
        <v>OK</v>
      </c>
    </row>
    <row r="37" spans="1:37" x14ac:dyDescent="0.2">
      <c r="A37" s="91"/>
      <c r="B37" s="136">
        <v>1.2</v>
      </c>
      <c r="C37" s="73">
        <v>16</v>
      </c>
      <c r="D37" s="116"/>
      <c r="E37" s="122"/>
      <c r="F37" s="201"/>
      <c r="G37" s="201"/>
      <c r="H37" s="201"/>
      <c r="I37" s="122"/>
      <c r="J37" s="116"/>
      <c r="K37" s="116"/>
      <c r="L37" s="116"/>
      <c r="M37" s="129"/>
      <c r="N37" s="122"/>
      <c r="O37" s="201"/>
      <c r="P37" s="201"/>
      <c r="Q37" s="201"/>
      <c r="R37" s="116"/>
      <c r="S37" s="129"/>
      <c r="T37" s="129"/>
      <c r="U37" s="116"/>
      <c r="V37" s="116"/>
      <c r="W37" s="129"/>
      <c r="X37" s="179"/>
      <c r="Y37" s="116"/>
      <c r="Z37" s="116"/>
      <c r="AA37" s="122"/>
      <c r="AB37" s="178"/>
      <c r="AC37" s="122"/>
      <c r="AD37" s="122"/>
      <c r="AE37" s="73">
        <v>16</v>
      </c>
      <c r="AF37" s="123"/>
      <c r="AG37" s="75" t="str">
        <f t="shared" si="1"/>
        <v>OK</v>
      </c>
      <c r="AH37" s="46"/>
      <c r="AI37" s="46"/>
      <c r="AJ37" s="75" t="str">
        <f t="shared" si="2"/>
        <v>OK</v>
      </c>
    </row>
    <row r="38" spans="1:37" x14ac:dyDescent="0.2">
      <c r="A38" s="91"/>
      <c r="B38" s="136">
        <v>1.4</v>
      </c>
      <c r="C38" s="73">
        <v>17</v>
      </c>
      <c r="D38" s="116"/>
      <c r="E38" s="122"/>
      <c r="F38" s="201"/>
      <c r="G38" s="201"/>
      <c r="H38" s="201"/>
      <c r="I38" s="122"/>
      <c r="J38" s="116"/>
      <c r="K38" s="116"/>
      <c r="L38" s="116"/>
      <c r="M38" s="129"/>
      <c r="N38" s="122"/>
      <c r="O38" s="201"/>
      <c r="P38" s="201"/>
      <c r="Q38" s="201"/>
      <c r="R38" s="116"/>
      <c r="S38" s="129"/>
      <c r="T38" s="129"/>
      <c r="U38" s="116"/>
      <c r="V38" s="116"/>
      <c r="W38" s="129"/>
      <c r="X38" s="179"/>
      <c r="Y38" s="116"/>
      <c r="Z38" s="116"/>
      <c r="AA38" s="122"/>
      <c r="AB38" s="178"/>
      <c r="AC38" s="122"/>
      <c r="AD38" s="122"/>
      <c r="AE38" s="73">
        <v>17</v>
      </c>
      <c r="AF38" s="123"/>
      <c r="AG38" s="75" t="str">
        <f t="shared" si="1"/>
        <v>OK</v>
      </c>
      <c r="AH38" s="46"/>
      <c r="AI38" s="46"/>
      <c r="AJ38" s="75" t="str">
        <f t="shared" si="2"/>
        <v>OK</v>
      </c>
    </row>
    <row r="39" spans="1:37" x14ac:dyDescent="0.2">
      <c r="A39" s="91"/>
      <c r="B39" s="136">
        <v>2.5</v>
      </c>
      <c r="C39" s="73">
        <v>18</v>
      </c>
      <c r="D39" s="116"/>
      <c r="E39" s="122"/>
      <c r="F39" s="201"/>
      <c r="G39" s="201"/>
      <c r="H39" s="201"/>
      <c r="I39" s="122"/>
      <c r="J39" s="116"/>
      <c r="K39" s="116"/>
      <c r="L39" s="116"/>
      <c r="M39" s="129"/>
      <c r="N39" s="122"/>
      <c r="O39" s="201"/>
      <c r="P39" s="201"/>
      <c r="Q39" s="201"/>
      <c r="R39" s="116"/>
      <c r="S39" s="129"/>
      <c r="T39" s="129"/>
      <c r="U39" s="116"/>
      <c r="V39" s="116"/>
      <c r="W39" s="129"/>
      <c r="X39" s="179"/>
      <c r="Y39" s="116"/>
      <c r="Z39" s="116"/>
      <c r="AA39" s="122"/>
      <c r="AB39" s="178"/>
      <c r="AC39" s="122"/>
      <c r="AD39" s="122"/>
      <c r="AE39" s="73">
        <v>18</v>
      </c>
      <c r="AF39" s="123"/>
      <c r="AG39" s="75" t="str">
        <f t="shared" si="1"/>
        <v>OK</v>
      </c>
      <c r="AH39" s="46"/>
      <c r="AI39" s="46"/>
      <c r="AJ39" s="75" t="str">
        <f t="shared" si="2"/>
        <v>OK</v>
      </c>
    </row>
    <row r="40" spans="1:37" ht="6" customHeight="1" x14ac:dyDescent="0.2">
      <c r="A40" s="91"/>
      <c r="B40" s="131"/>
      <c r="C40" s="73"/>
      <c r="D40" s="132"/>
      <c r="E40" s="79"/>
      <c r="F40" s="202"/>
      <c r="G40" s="202"/>
      <c r="H40" s="202"/>
      <c r="I40" s="79"/>
      <c r="J40" s="79"/>
      <c r="K40" s="79"/>
      <c r="L40" s="79"/>
      <c r="M40" s="79"/>
      <c r="N40" s="79"/>
      <c r="O40" s="202"/>
      <c r="P40" s="202"/>
      <c r="Q40" s="202"/>
      <c r="R40" s="79"/>
      <c r="S40" s="79"/>
      <c r="T40" s="79"/>
      <c r="U40" s="79"/>
      <c r="V40" s="79"/>
      <c r="W40" s="79"/>
      <c r="X40" s="172"/>
      <c r="Y40" s="79"/>
      <c r="Z40" s="79"/>
      <c r="AA40" s="79"/>
      <c r="AB40" s="172"/>
      <c r="AC40" s="79"/>
      <c r="AD40" s="80"/>
      <c r="AE40" s="73"/>
      <c r="AF40" s="123"/>
      <c r="AG40" s="126"/>
      <c r="AH40" s="46"/>
      <c r="AI40" s="46"/>
      <c r="AJ40" s="46"/>
      <c r="AK40" s="46"/>
    </row>
    <row r="41" spans="1:37" s="182" customFormat="1" ht="59.25" customHeight="1" thickBot="1" x14ac:dyDescent="0.25">
      <c r="A41" s="267"/>
      <c r="B41" s="268" t="s">
        <v>142</v>
      </c>
      <c r="C41" s="167">
        <v>19</v>
      </c>
      <c r="D41" s="179"/>
      <c r="E41" s="178"/>
      <c r="F41" s="178"/>
      <c r="G41" s="178"/>
      <c r="H41" s="178"/>
      <c r="I41" s="178"/>
      <c r="J41" s="178"/>
      <c r="K41" s="178"/>
      <c r="L41" s="178"/>
      <c r="M41" s="269"/>
      <c r="N41" s="176">
        <f>I41+L41+M41</f>
        <v>0</v>
      </c>
      <c r="O41" s="178"/>
      <c r="P41" s="178"/>
      <c r="Q41" s="178"/>
      <c r="R41" s="179"/>
      <c r="S41" s="259"/>
      <c r="T41" s="259"/>
      <c r="U41" s="179"/>
      <c r="V41" s="179"/>
      <c r="W41" s="259"/>
      <c r="X41" s="180"/>
      <c r="Y41" s="179"/>
      <c r="Z41" s="179"/>
      <c r="AA41" s="178"/>
      <c r="AB41" s="178"/>
      <c r="AC41" s="270"/>
      <c r="AD41" s="178"/>
      <c r="AE41" s="167">
        <v>19</v>
      </c>
      <c r="AF41" s="264"/>
      <c r="AG41" s="263" t="str">
        <f>IF(MIN(E41:K41)&lt;0,"ERROR","OK")</f>
        <v>OK</v>
      </c>
      <c r="AH41" s="263" t="str">
        <f>IF(L41&lt;=0,"OK","ERROR")</f>
        <v>OK</v>
      </c>
      <c r="AI41" s="263" t="str">
        <f>IF(M41&gt;=0,"OK","ERROR")</f>
        <v>OK</v>
      </c>
      <c r="AJ41" s="263" t="str">
        <f>IF(MIN(N41:AD41)&lt;0,"ERROR","OK")</f>
        <v>OK</v>
      </c>
    </row>
    <row r="42" spans="1:37" ht="6" customHeight="1" thickTop="1" x14ac:dyDescent="0.2">
      <c r="A42" s="91"/>
      <c r="B42" s="137"/>
      <c r="C42" s="73"/>
      <c r="D42" s="132"/>
      <c r="E42" s="79"/>
      <c r="F42" s="202"/>
      <c r="G42" s="202"/>
      <c r="H42" s="202"/>
      <c r="I42" s="79"/>
      <c r="J42" s="79"/>
      <c r="K42" s="79"/>
      <c r="L42" s="79"/>
      <c r="M42" s="79"/>
      <c r="N42" s="79"/>
      <c r="O42" s="202"/>
      <c r="P42" s="202"/>
      <c r="Q42" s="202"/>
      <c r="R42" s="79"/>
      <c r="S42" s="79"/>
      <c r="T42" s="79"/>
      <c r="U42" s="79"/>
      <c r="V42" s="79"/>
      <c r="W42" s="79"/>
      <c r="X42" s="172"/>
      <c r="Y42" s="79"/>
      <c r="Z42" s="79"/>
      <c r="AA42" s="79"/>
      <c r="AB42" s="172"/>
      <c r="AC42" s="79"/>
      <c r="AD42" s="80"/>
      <c r="AE42" s="73"/>
      <c r="AF42" s="123"/>
      <c r="AG42" s="126"/>
      <c r="AH42" s="46"/>
      <c r="AI42" s="46"/>
      <c r="AJ42" s="46"/>
    </row>
    <row r="43" spans="1:37" ht="30.75" customHeight="1" thickBot="1" x14ac:dyDescent="0.25">
      <c r="A43" s="59"/>
      <c r="B43" s="133" t="s">
        <v>143</v>
      </c>
      <c r="C43" s="73">
        <v>20</v>
      </c>
      <c r="D43" s="116"/>
      <c r="E43" s="122"/>
      <c r="F43" s="201" t="s">
        <v>277</v>
      </c>
      <c r="G43" s="201"/>
      <c r="H43" s="201"/>
      <c r="I43" s="122"/>
      <c r="J43" s="122"/>
      <c r="K43" s="122"/>
      <c r="L43" s="122"/>
      <c r="M43" s="119"/>
      <c r="N43" s="117">
        <f>I43+L43+M43</f>
        <v>0</v>
      </c>
      <c r="O43" s="201"/>
      <c r="P43" s="201"/>
      <c r="Q43" s="201"/>
      <c r="R43" s="122"/>
      <c r="S43" s="119"/>
      <c r="T43" s="119"/>
      <c r="U43" s="122"/>
      <c r="V43" s="122"/>
      <c r="W43" s="119"/>
      <c r="X43" s="178"/>
      <c r="Y43" s="121"/>
      <c r="Z43" s="122"/>
      <c r="AA43" s="122"/>
      <c r="AB43" s="178"/>
      <c r="AC43" s="122"/>
      <c r="AD43" s="122"/>
      <c r="AE43" s="73">
        <v>20</v>
      </c>
      <c r="AF43" s="123"/>
      <c r="AG43" s="75" t="str">
        <f>IF(MIN(E43:K43)&lt;0,"ERROR","OK")</f>
        <v>OK</v>
      </c>
      <c r="AH43" s="75" t="str">
        <f>IF(L43&lt;=0,"OK","ERROR")</f>
        <v>OK</v>
      </c>
      <c r="AI43" s="75" t="str">
        <f>IF(M43&gt;=0,"OK","ERROR")</f>
        <v>OK</v>
      </c>
      <c r="AJ43" s="75" t="str">
        <f>IF(MIN(N43:AD43)&lt;0,"ERROR","OK")</f>
        <v>OK</v>
      </c>
    </row>
    <row r="44" spans="1:37" ht="3.75" customHeight="1" thickTop="1" x14ac:dyDescent="0.2">
      <c r="A44" s="138"/>
      <c r="B44" s="137"/>
      <c r="C44" s="73"/>
      <c r="D44" s="132"/>
      <c r="E44" s="79"/>
      <c r="F44" s="202"/>
      <c r="G44" s="202"/>
      <c r="H44" s="202"/>
      <c r="I44" s="79"/>
      <c r="J44" s="79"/>
      <c r="K44" s="79"/>
      <c r="L44" s="79"/>
      <c r="M44" s="79"/>
      <c r="N44" s="79"/>
      <c r="O44" s="202"/>
      <c r="P44" s="202"/>
      <c r="Q44" s="202"/>
      <c r="R44" s="79"/>
      <c r="S44" s="79"/>
      <c r="T44" s="79"/>
      <c r="U44" s="79"/>
      <c r="V44" s="79"/>
      <c r="W44" s="79"/>
      <c r="X44" s="172"/>
      <c r="Y44" s="79"/>
      <c r="Z44" s="79"/>
      <c r="AA44" s="79"/>
      <c r="AB44" s="172"/>
      <c r="AC44" s="79"/>
      <c r="AD44" s="80"/>
      <c r="AE44" s="73"/>
      <c r="AF44" s="123"/>
      <c r="AG44" s="126"/>
      <c r="AH44" s="46"/>
      <c r="AI44" s="46"/>
      <c r="AJ44" s="46"/>
    </row>
    <row r="45" spans="1:37" ht="32.25" customHeight="1" thickBot="1" x14ac:dyDescent="0.25">
      <c r="A45" s="91"/>
      <c r="B45" s="139" t="s">
        <v>144</v>
      </c>
      <c r="C45" s="73">
        <v>21</v>
      </c>
      <c r="D45" s="116"/>
      <c r="E45" s="117">
        <f>SUM(E49:E84)</f>
        <v>0</v>
      </c>
      <c r="F45" s="201"/>
      <c r="G45" s="201"/>
      <c r="H45" s="201"/>
      <c r="I45" s="117">
        <f>SUM(I49:I84)</f>
        <v>0</v>
      </c>
      <c r="J45" s="122"/>
      <c r="K45" s="122"/>
      <c r="L45" s="122"/>
      <c r="M45" s="119"/>
      <c r="N45" s="117">
        <f>SUM(N49:N84)</f>
        <v>0</v>
      </c>
      <c r="O45" s="201"/>
      <c r="P45" s="201"/>
      <c r="Q45" s="201"/>
      <c r="R45" s="122"/>
      <c r="S45" s="119"/>
      <c r="T45" s="119"/>
      <c r="U45" s="122"/>
      <c r="V45" s="122"/>
      <c r="W45" s="119"/>
      <c r="X45" s="178"/>
      <c r="Y45" s="121"/>
      <c r="Z45" s="122"/>
      <c r="AA45" s="117">
        <f>SUM(X49:X84)</f>
        <v>0</v>
      </c>
      <c r="AB45" s="176">
        <f>SUM(Y49:Y84)</f>
        <v>0</v>
      </c>
      <c r="AC45" s="117">
        <f>SUM(Z49:Z84)</f>
        <v>0</v>
      </c>
      <c r="AD45" s="117">
        <f>SUM(AA49:AA84)</f>
        <v>0</v>
      </c>
      <c r="AE45" s="73">
        <v>21</v>
      </c>
      <c r="AF45" s="123"/>
      <c r="AG45" s="75" t="str">
        <f>IF(MIN(E45:K45)&lt;0,"ERROR","OK")</f>
        <v>OK</v>
      </c>
      <c r="AH45" s="75" t="str">
        <f>IF(L45&lt;=0,"OK","ERROR")</f>
        <v>OK</v>
      </c>
      <c r="AI45" s="75" t="str">
        <f>IF(M45&gt;=0,"OK","ERROR")</f>
        <v>OK</v>
      </c>
      <c r="AJ45" s="75" t="str">
        <f>IF(MIN(N45:AD45)&lt;0,"ERROR","OK")</f>
        <v>OK</v>
      </c>
    </row>
    <row r="46" spans="1:37" ht="13.5" thickTop="1" x14ac:dyDescent="0.2">
      <c r="A46" s="194"/>
      <c r="B46" s="271" t="s">
        <v>276</v>
      </c>
      <c r="C46" s="192" t="s">
        <v>225</v>
      </c>
      <c r="D46" s="130"/>
      <c r="E46" s="122"/>
      <c r="F46" s="201"/>
      <c r="G46" s="201"/>
      <c r="H46" s="201"/>
      <c r="I46" s="122"/>
      <c r="J46" s="191"/>
      <c r="K46" s="191"/>
      <c r="L46" s="189"/>
      <c r="M46" s="189"/>
      <c r="N46" s="122"/>
      <c r="O46" s="201"/>
      <c r="P46" s="201"/>
      <c r="Q46" s="201"/>
      <c r="R46" s="122"/>
      <c r="S46" s="191"/>
      <c r="T46" s="191"/>
      <c r="U46" s="122"/>
      <c r="V46" s="122"/>
      <c r="W46" s="191"/>
      <c r="X46" s="178"/>
      <c r="Y46" s="116"/>
      <c r="Z46" s="116"/>
      <c r="AA46" s="122"/>
      <c r="AB46" s="178"/>
      <c r="AC46" s="122"/>
      <c r="AD46" s="122"/>
      <c r="AE46" s="192"/>
      <c r="AF46" s="193"/>
      <c r="AG46" s="75"/>
      <c r="AH46" s="46"/>
      <c r="AI46" s="46"/>
      <c r="AJ46" s="75"/>
    </row>
    <row r="47" spans="1:37" ht="44.25" customHeight="1" x14ac:dyDescent="0.2">
      <c r="A47" s="91"/>
      <c r="B47" s="195" t="s">
        <v>145</v>
      </c>
      <c r="C47" s="73"/>
      <c r="D47"/>
      <c r="E47" s="76"/>
      <c r="F47" s="200"/>
      <c r="G47" s="200"/>
      <c r="H47" s="200"/>
      <c r="I47" s="76"/>
      <c r="J47" s="76"/>
      <c r="K47" s="76"/>
      <c r="L47" s="76"/>
      <c r="M47" s="76"/>
      <c r="N47" s="76"/>
      <c r="O47" s="200"/>
      <c r="P47" s="200"/>
      <c r="Q47" s="200"/>
      <c r="R47" s="76"/>
      <c r="S47" s="76"/>
      <c r="T47" s="76"/>
      <c r="U47" s="76"/>
      <c r="V47" s="76"/>
      <c r="W47" s="76"/>
      <c r="X47" s="177"/>
      <c r="Y47" s="76"/>
      <c r="Z47" s="76"/>
      <c r="AA47" s="76"/>
      <c r="AB47" s="177"/>
      <c r="AC47" s="76"/>
      <c r="AD47" s="76"/>
      <c r="AE47" s="73"/>
      <c r="AF47" s="126"/>
      <c r="AG47" s="126"/>
      <c r="AH47" s="46"/>
      <c r="AI47" s="46"/>
      <c r="AJ47" s="46"/>
    </row>
    <row r="48" spans="1:37" ht="20.100000000000001" customHeight="1" x14ac:dyDescent="0.2">
      <c r="A48" s="91"/>
      <c r="B48" s="134" t="s">
        <v>146</v>
      </c>
      <c r="C48" s="73"/>
      <c r="D48"/>
      <c r="E48" s="76"/>
      <c r="F48" s="200"/>
      <c r="G48" s="200"/>
      <c r="H48" s="200"/>
      <c r="I48" s="76"/>
      <c r="J48" s="76"/>
      <c r="K48" s="76"/>
      <c r="L48" s="76"/>
      <c r="M48" s="76"/>
      <c r="N48" s="76"/>
      <c r="O48" s="200"/>
      <c r="P48" s="200"/>
      <c r="Q48" s="200"/>
      <c r="R48" s="76"/>
      <c r="S48" s="76"/>
      <c r="T48" s="76"/>
      <c r="U48" s="76"/>
      <c r="V48" s="76"/>
      <c r="W48" s="76"/>
      <c r="X48" s="177"/>
      <c r="Y48" s="76"/>
      <c r="Z48" s="76"/>
      <c r="AA48" s="76"/>
      <c r="AB48" s="177"/>
      <c r="AC48" s="76"/>
      <c r="AD48" s="76"/>
      <c r="AE48" s="73"/>
      <c r="AF48" s="123"/>
      <c r="AG48" s="126"/>
      <c r="AH48" s="46"/>
      <c r="AI48" s="46"/>
      <c r="AJ48" s="46"/>
      <c r="AK48" s="46"/>
    </row>
    <row r="49" spans="1:36" x14ac:dyDescent="0.2">
      <c r="A49" s="91"/>
      <c r="B49" s="127">
        <v>1</v>
      </c>
      <c r="C49" s="73">
        <v>22</v>
      </c>
      <c r="D49" s="121"/>
      <c r="E49" s="122"/>
      <c r="F49" s="201"/>
      <c r="G49" s="201"/>
      <c r="H49" s="201"/>
      <c r="I49" s="122"/>
      <c r="J49" s="116"/>
      <c r="K49" s="116"/>
      <c r="L49" s="116"/>
      <c r="M49" s="129"/>
      <c r="N49" s="140"/>
      <c r="O49" s="201"/>
      <c r="P49" s="201"/>
      <c r="Q49" s="201"/>
      <c r="R49" s="116"/>
      <c r="S49" s="129"/>
      <c r="T49" s="129"/>
      <c r="U49" s="116"/>
      <c r="V49" s="116"/>
      <c r="W49" s="129"/>
      <c r="X49" s="179"/>
      <c r="Y49" s="121"/>
      <c r="Z49" s="122"/>
      <c r="AA49" s="140"/>
      <c r="AB49" s="178"/>
      <c r="AC49" s="122"/>
      <c r="AD49" s="122"/>
      <c r="AE49" s="73">
        <v>22</v>
      </c>
      <c r="AF49" s="123"/>
      <c r="AG49" s="75" t="str">
        <f t="shared" ref="AG49:AG75" si="3">IF(MIN(E49:K49)&lt;0,"ERROR","OK")</f>
        <v>OK</v>
      </c>
      <c r="AH49" s="46"/>
      <c r="AI49" s="46"/>
      <c r="AJ49" s="75" t="str">
        <f t="shared" ref="AJ49:AJ75" si="4">IF(MIN(N49:AD49)&lt;0,"ERROR","OK")</f>
        <v>OK</v>
      </c>
    </row>
    <row r="50" spans="1:36" x14ac:dyDescent="0.2">
      <c r="A50" s="91"/>
      <c r="B50" s="127">
        <v>2</v>
      </c>
      <c r="C50" s="73">
        <v>23</v>
      </c>
      <c r="D50" s="121"/>
      <c r="E50" s="122"/>
      <c r="F50" s="201"/>
      <c r="G50" s="201"/>
      <c r="H50" s="201"/>
      <c r="I50" s="122"/>
      <c r="J50" s="116"/>
      <c r="K50" s="116"/>
      <c r="L50" s="116"/>
      <c r="M50" s="129"/>
      <c r="N50" s="140"/>
      <c r="O50" s="201"/>
      <c r="P50" s="201"/>
      <c r="Q50" s="201"/>
      <c r="R50" s="116"/>
      <c r="S50" s="129"/>
      <c r="T50" s="129"/>
      <c r="U50" s="116"/>
      <c r="V50" s="116"/>
      <c r="W50" s="129"/>
      <c r="X50" s="179"/>
      <c r="Y50" s="121"/>
      <c r="Z50" s="122"/>
      <c r="AA50" s="140"/>
      <c r="AB50" s="178"/>
      <c r="AC50" s="122"/>
      <c r="AD50" s="122"/>
      <c r="AE50" s="73">
        <v>23</v>
      </c>
      <c r="AF50" s="123"/>
      <c r="AG50" s="75" t="str">
        <f t="shared" si="3"/>
        <v>OK</v>
      </c>
      <c r="AH50" s="46"/>
      <c r="AI50" s="46"/>
      <c r="AJ50" s="75" t="str">
        <f t="shared" si="4"/>
        <v>OK</v>
      </c>
    </row>
    <row r="51" spans="1:36" x14ac:dyDescent="0.2">
      <c r="A51" s="91"/>
      <c r="B51" s="127">
        <v>3</v>
      </c>
      <c r="C51" s="73">
        <v>24</v>
      </c>
      <c r="D51" s="121"/>
      <c r="E51" s="122"/>
      <c r="F51" s="201"/>
      <c r="G51" s="201"/>
      <c r="H51" s="201"/>
      <c r="I51" s="122"/>
      <c r="J51" s="116"/>
      <c r="K51" s="116"/>
      <c r="L51" s="116"/>
      <c r="M51" s="129"/>
      <c r="N51" s="140"/>
      <c r="O51" s="201"/>
      <c r="P51" s="201"/>
      <c r="Q51" s="201"/>
      <c r="R51" s="116"/>
      <c r="S51" s="129"/>
      <c r="T51" s="129"/>
      <c r="U51" s="116"/>
      <c r="V51" s="116"/>
      <c r="W51" s="129"/>
      <c r="X51" s="179"/>
      <c r="Y51" s="121"/>
      <c r="Z51" s="122"/>
      <c r="AA51" s="140"/>
      <c r="AB51" s="178"/>
      <c r="AC51" s="122"/>
      <c r="AD51" s="122"/>
      <c r="AE51" s="73">
        <v>24</v>
      </c>
      <c r="AF51" s="123"/>
      <c r="AG51" s="75" t="str">
        <f t="shared" si="3"/>
        <v>OK</v>
      </c>
      <c r="AH51" s="46"/>
      <c r="AI51" s="46"/>
      <c r="AJ51" s="75" t="str">
        <f t="shared" si="4"/>
        <v>OK</v>
      </c>
    </row>
    <row r="52" spans="1:36" x14ac:dyDescent="0.2">
      <c r="A52" s="91"/>
      <c r="B52" s="127">
        <v>4</v>
      </c>
      <c r="C52" s="73">
        <v>25</v>
      </c>
      <c r="D52" s="121"/>
      <c r="E52" s="122"/>
      <c r="F52" s="201"/>
      <c r="G52" s="201"/>
      <c r="H52" s="201"/>
      <c r="I52" s="122"/>
      <c r="J52" s="116"/>
      <c r="K52" s="116"/>
      <c r="L52" s="116"/>
      <c r="M52" s="129"/>
      <c r="N52" s="140"/>
      <c r="O52" s="201"/>
      <c r="P52" s="201"/>
      <c r="Q52" s="201"/>
      <c r="R52" s="116"/>
      <c r="S52" s="129"/>
      <c r="T52" s="129"/>
      <c r="U52" s="116"/>
      <c r="V52" s="116"/>
      <c r="W52" s="129"/>
      <c r="X52" s="179"/>
      <c r="Y52" s="121"/>
      <c r="Z52" s="122"/>
      <c r="AA52" s="140"/>
      <c r="AB52" s="178"/>
      <c r="AC52" s="122"/>
      <c r="AD52" s="122"/>
      <c r="AE52" s="73">
        <v>25</v>
      </c>
      <c r="AF52" s="123"/>
      <c r="AG52" s="75" t="str">
        <f t="shared" si="3"/>
        <v>OK</v>
      </c>
      <c r="AH52" s="46"/>
      <c r="AI52" s="46"/>
      <c r="AJ52" s="75" t="str">
        <f t="shared" si="4"/>
        <v>OK</v>
      </c>
    </row>
    <row r="53" spans="1:36" x14ac:dyDescent="0.2">
      <c r="A53" s="91"/>
      <c r="B53" s="127">
        <v>5</v>
      </c>
      <c r="C53" s="73">
        <v>26</v>
      </c>
      <c r="D53" s="121"/>
      <c r="E53" s="122"/>
      <c r="F53" s="201"/>
      <c r="G53" s="201"/>
      <c r="H53" s="201"/>
      <c r="I53" s="122"/>
      <c r="J53" s="116"/>
      <c r="K53" s="116"/>
      <c r="L53" s="116"/>
      <c r="M53" s="129"/>
      <c r="N53" s="140"/>
      <c r="O53" s="201"/>
      <c r="P53" s="201"/>
      <c r="Q53" s="201"/>
      <c r="R53" s="116"/>
      <c r="S53" s="129"/>
      <c r="T53" s="129"/>
      <c r="U53" s="116"/>
      <c r="V53" s="116"/>
      <c r="W53" s="129"/>
      <c r="X53" s="179"/>
      <c r="Y53" s="121"/>
      <c r="Z53" s="122"/>
      <c r="AA53" s="140"/>
      <c r="AB53" s="178"/>
      <c r="AC53" s="122"/>
      <c r="AD53" s="122"/>
      <c r="AE53" s="73">
        <v>26</v>
      </c>
      <c r="AF53" s="123"/>
      <c r="AG53" s="75" t="str">
        <f t="shared" si="3"/>
        <v>OK</v>
      </c>
      <c r="AH53" s="46"/>
      <c r="AI53" s="46"/>
      <c r="AJ53" s="75" t="str">
        <f t="shared" si="4"/>
        <v>OK</v>
      </c>
    </row>
    <row r="54" spans="1:36" x14ac:dyDescent="0.2">
      <c r="A54" s="91"/>
      <c r="B54" s="127">
        <v>6</v>
      </c>
      <c r="C54" s="73">
        <v>27</v>
      </c>
      <c r="D54" s="121"/>
      <c r="E54" s="122"/>
      <c r="F54" s="201"/>
      <c r="G54" s="201"/>
      <c r="H54" s="201"/>
      <c r="I54" s="122"/>
      <c r="J54" s="116"/>
      <c r="K54" s="116"/>
      <c r="L54" s="116"/>
      <c r="M54" s="129"/>
      <c r="N54" s="140"/>
      <c r="O54" s="201"/>
      <c r="P54" s="201"/>
      <c r="Q54" s="201"/>
      <c r="R54" s="116"/>
      <c r="S54" s="129"/>
      <c r="T54" s="129"/>
      <c r="U54" s="116"/>
      <c r="V54" s="116"/>
      <c r="W54" s="129"/>
      <c r="X54" s="179"/>
      <c r="Y54" s="121"/>
      <c r="Z54" s="122"/>
      <c r="AA54" s="140"/>
      <c r="AB54" s="178"/>
      <c r="AC54" s="122"/>
      <c r="AD54" s="122"/>
      <c r="AE54" s="73">
        <v>27</v>
      </c>
      <c r="AF54" s="123"/>
      <c r="AG54" s="75" t="str">
        <f t="shared" si="3"/>
        <v>OK</v>
      </c>
      <c r="AH54" s="46"/>
      <c r="AI54" s="46"/>
      <c r="AJ54" s="75" t="str">
        <f t="shared" si="4"/>
        <v>OK</v>
      </c>
    </row>
    <row r="55" spans="1:36" x14ac:dyDescent="0.2">
      <c r="A55" s="66"/>
      <c r="B55" s="127">
        <v>7</v>
      </c>
      <c r="C55" s="73">
        <v>28</v>
      </c>
      <c r="D55" s="121"/>
      <c r="E55" s="122"/>
      <c r="F55" s="201"/>
      <c r="G55" s="201"/>
      <c r="H55" s="201"/>
      <c r="I55" s="122"/>
      <c r="J55" s="116"/>
      <c r="K55" s="116"/>
      <c r="L55" s="116"/>
      <c r="M55" s="129"/>
      <c r="N55" s="140"/>
      <c r="O55" s="201"/>
      <c r="P55" s="201"/>
      <c r="Q55" s="201"/>
      <c r="R55" s="116"/>
      <c r="S55" s="129"/>
      <c r="T55" s="129"/>
      <c r="U55" s="116"/>
      <c r="V55" s="116"/>
      <c r="W55" s="129"/>
      <c r="X55" s="179"/>
      <c r="Y55" s="121"/>
      <c r="Z55" s="122"/>
      <c r="AA55" s="140"/>
      <c r="AB55" s="178"/>
      <c r="AC55" s="122"/>
      <c r="AD55" s="122"/>
      <c r="AE55" s="73">
        <v>28</v>
      </c>
      <c r="AF55" s="123"/>
      <c r="AG55" s="75" t="str">
        <f t="shared" si="3"/>
        <v>OK</v>
      </c>
      <c r="AH55" s="46"/>
      <c r="AI55" s="46"/>
      <c r="AJ55" s="75" t="str">
        <f t="shared" si="4"/>
        <v>OK</v>
      </c>
    </row>
    <row r="56" spans="1:36" x14ac:dyDescent="0.2">
      <c r="A56" s="91"/>
      <c r="B56" s="127">
        <v>8</v>
      </c>
      <c r="C56" s="73">
        <v>29</v>
      </c>
      <c r="D56" s="121"/>
      <c r="E56" s="122"/>
      <c r="F56" s="201"/>
      <c r="G56" s="201"/>
      <c r="H56" s="201"/>
      <c r="I56" s="122"/>
      <c r="J56" s="116"/>
      <c r="K56" s="116"/>
      <c r="L56" s="116"/>
      <c r="M56" s="129"/>
      <c r="N56" s="140"/>
      <c r="O56" s="201"/>
      <c r="P56" s="201"/>
      <c r="Q56" s="201"/>
      <c r="R56" s="116"/>
      <c r="S56" s="129"/>
      <c r="T56" s="129"/>
      <c r="U56" s="116"/>
      <c r="V56" s="116"/>
      <c r="W56" s="129"/>
      <c r="X56" s="179"/>
      <c r="Y56" s="121"/>
      <c r="Z56" s="122"/>
      <c r="AA56" s="140"/>
      <c r="AB56" s="178"/>
      <c r="AC56" s="122"/>
      <c r="AD56" s="122"/>
      <c r="AE56" s="73">
        <v>29</v>
      </c>
      <c r="AF56" s="123"/>
      <c r="AG56" s="75" t="str">
        <f t="shared" si="3"/>
        <v>OK</v>
      </c>
      <c r="AH56" s="46"/>
      <c r="AI56" s="46"/>
      <c r="AJ56" s="75" t="str">
        <f t="shared" si="4"/>
        <v>OK</v>
      </c>
    </row>
    <row r="57" spans="1:36" x14ac:dyDescent="0.2">
      <c r="A57" s="91"/>
      <c r="B57" s="127">
        <v>9</v>
      </c>
      <c r="C57" s="73">
        <v>30</v>
      </c>
      <c r="D57" s="121"/>
      <c r="E57" s="122"/>
      <c r="F57" s="201"/>
      <c r="G57" s="201"/>
      <c r="H57" s="201"/>
      <c r="I57" s="122"/>
      <c r="J57" s="116"/>
      <c r="K57" s="116"/>
      <c r="L57" s="116"/>
      <c r="M57" s="129"/>
      <c r="N57" s="140"/>
      <c r="O57" s="201"/>
      <c r="P57" s="201"/>
      <c r="Q57" s="201"/>
      <c r="R57" s="116"/>
      <c r="S57" s="129"/>
      <c r="T57" s="129"/>
      <c r="U57" s="116"/>
      <c r="V57" s="116"/>
      <c r="W57" s="129"/>
      <c r="X57" s="179"/>
      <c r="Y57" s="121"/>
      <c r="Z57" s="122"/>
      <c r="AA57" s="140"/>
      <c r="AB57" s="178"/>
      <c r="AC57" s="122"/>
      <c r="AD57" s="122"/>
      <c r="AE57" s="73">
        <v>30</v>
      </c>
      <c r="AF57" s="123"/>
      <c r="AG57" s="75" t="str">
        <f t="shared" si="3"/>
        <v>OK</v>
      </c>
      <c r="AH57" s="46"/>
      <c r="AI57" s="46"/>
      <c r="AJ57" s="75" t="str">
        <f t="shared" si="4"/>
        <v>OK</v>
      </c>
    </row>
    <row r="58" spans="1:36" x14ac:dyDescent="0.2">
      <c r="A58" s="91"/>
      <c r="B58" s="127">
        <v>10</v>
      </c>
      <c r="C58" s="73">
        <v>31</v>
      </c>
      <c r="D58" s="121"/>
      <c r="E58" s="122"/>
      <c r="F58" s="201"/>
      <c r="G58" s="201"/>
      <c r="H58" s="201"/>
      <c r="I58" s="122"/>
      <c r="J58" s="116"/>
      <c r="K58" s="116"/>
      <c r="L58" s="116"/>
      <c r="M58" s="129"/>
      <c r="N58" s="140"/>
      <c r="O58" s="201"/>
      <c r="P58" s="201"/>
      <c r="Q58" s="201"/>
      <c r="R58" s="116"/>
      <c r="S58" s="129"/>
      <c r="T58" s="129"/>
      <c r="U58" s="116"/>
      <c r="V58" s="116"/>
      <c r="W58" s="129"/>
      <c r="X58" s="179"/>
      <c r="Y58" s="121"/>
      <c r="Z58" s="122"/>
      <c r="AA58" s="140"/>
      <c r="AB58" s="178"/>
      <c r="AC58" s="122"/>
      <c r="AD58" s="122"/>
      <c r="AE58" s="73">
        <v>31</v>
      </c>
      <c r="AF58" s="123"/>
      <c r="AG58" s="75" t="str">
        <f t="shared" si="3"/>
        <v>OK</v>
      </c>
      <c r="AH58" s="46"/>
      <c r="AI58" s="46"/>
      <c r="AJ58" s="75" t="str">
        <f t="shared" si="4"/>
        <v>OK</v>
      </c>
    </row>
    <row r="59" spans="1:36" x14ac:dyDescent="0.2">
      <c r="A59" s="91"/>
      <c r="B59" s="127">
        <v>11</v>
      </c>
      <c r="C59" s="73">
        <v>32</v>
      </c>
      <c r="D59" s="121"/>
      <c r="E59" s="122"/>
      <c r="F59" s="201"/>
      <c r="G59" s="201"/>
      <c r="H59" s="201"/>
      <c r="I59" s="122"/>
      <c r="J59" s="116"/>
      <c r="K59" s="116"/>
      <c r="L59" s="116"/>
      <c r="M59" s="129"/>
      <c r="N59" s="140"/>
      <c r="O59" s="201"/>
      <c r="P59" s="201"/>
      <c r="Q59" s="201"/>
      <c r="R59" s="116"/>
      <c r="S59" s="129"/>
      <c r="T59" s="129"/>
      <c r="U59" s="116"/>
      <c r="V59" s="116"/>
      <c r="W59" s="129"/>
      <c r="X59" s="179"/>
      <c r="Y59" s="121"/>
      <c r="Z59" s="122"/>
      <c r="AA59" s="140"/>
      <c r="AB59" s="178"/>
      <c r="AC59" s="122"/>
      <c r="AD59" s="122"/>
      <c r="AE59" s="73">
        <v>32</v>
      </c>
      <c r="AF59" s="123"/>
      <c r="AG59" s="75" t="str">
        <f t="shared" si="3"/>
        <v>OK</v>
      </c>
      <c r="AH59" s="46"/>
      <c r="AI59" s="46"/>
      <c r="AJ59" s="75" t="str">
        <f t="shared" si="4"/>
        <v>OK</v>
      </c>
    </row>
    <row r="60" spans="1:36" x14ac:dyDescent="0.2">
      <c r="A60" s="91"/>
      <c r="B60" s="127">
        <v>12</v>
      </c>
      <c r="C60" s="73">
        <v>33</v>
      </c>
      <c r="D60" s="121"/>
      <c r="E60" s="122"/>
      <c r="F60" s="201"/>
      <c r="G60" s="201"/>
      <c r="H60" s="201"/>
      <c r="I60" s="122"/>
      <c r="J60" s="116"/>
      <c r="K60" s="116"/>
      <c r="L60" s="116"/>
      <c r="M60" s="129"/>
      <c r="N60" s="140"/>
      <c r="O60" s="201"/>
      <c r="P60" s="201"/>
      <c r="Q60" s="201"/>
      <c r="R60" s="116"/>
      <c r="S60" s="129"/>
      <c r="T60" s="129"/>
      <c r="U60" s="116"/>
      <c r="V60" s="116"/>
      <c r="W60" s="129"/>
      <c r="X60" s="179"/>
      <c r="Y60" s="121"/>
      <c r="Z60" s="122"/>
      <c r="AA60" s="140"/>
      <c r="AB60" s="178"/>
      <c r="AC60" s="122"/>
      <c r="AD60" s="122"/>
      <c r="AE60" s="73">
        <v>33</v>
      </c>
      <c r="AF60" s="123"/>
      <c r="AG60" s="75" t="str">
        <f t="shared" si="3"/>
        <v>OK</v>
      </c>
      <c r="AH60" s="46"/>
      <c r="AI60" s="46"/>
      <c r="AJ60" s="75" t="str">
        <f t="shared" si="4"/>
        <v>OK</v>
      </c>
    </row>
    <row r="61" spans="1:36" x14ac:dyDescent="0.2">
      <c r="A61" s="91"/>
      <c r="B61" s="127">
        <v>13</v>
      </c>
      <c r="C61" s="73">
        <v>34</v>
      </c>
      <c r="D61" s="121"/>
      <c r="E61" s="122"/>
      <c r="F61" s="201"/>
      <c r="G61" s="201"/>
      <c r="H61" s="201"/>
      <c r="I61" s="122"/>
      <c r="J61" s="116"/>
      <c r="K61" s="116"/>
      <c r="L61" s="116"/>
      <c r="M61" s="129"/>
      <c r="N61" s="140"/>
      <c r="O61" s="201"/>
      <c r="P61" s="201"/>
      <c r="Q61" s="201"/>
      <c r="R61" s="116"/>
      <c r="S61" s="129"/>
      <c r="T61" s="129"/>
      <c r="U61" s="116"/>
      <c r="V61" s="116"/>
      <c r="W61" s="129"/>
      <c r="X61" s="179"/>
      <c r="Y61" s="121"/>
      <c r="Z61" s="122"/>
      <c r="AA61" s="140"/>
      <c r="AB61" s="178"/>
      <c r="AC61" s="122"/>
      <c r="AD61" s="122"/>
      <c r="AE61" s="73">
        <v>34</v>
      </c>
      <c r="AF61" s="123"/>
      <c r="AG61" s="75" t="str">
        <f t="shared" si="3"/>
        <v>OK</v>
      </c>
      <c r="AH61" s="46"/>
      <c r="AI61" s="46"/>
      <c r="AJ61" s="75" t="str">
        <f t="shared" si="4"/>
        <v>OK</v>
      </c>
    </row>
    <row r="62" spans="1:36" x14ac:dyDescent="0.2">
      <c r="A62" s="91"/>
      <c r="B62" s="127">
        <v>14</v>
      </c>
      <c r="C62" s="73">
        <v>35</v>
      </c>
      <c r="D62" s="121"/>
      <c r="E62" s="122"/>
      <c r="F62" s="201"/>
      <c r="G62" s="201"/>
      <c r="H62" s="201"/>
      <c r="I62" s="122"/>
      <c r="J62" s="116"/>
      <c r="K62" s="116"/>
      <c r="L62" s="116"/>
      <c r="M62" s="129"/>
      <c r="N62" s="140"/>
      <c r="O62" s="201"/>
      <c r="P62" s="201"/>
      <c r="Q62" s="201"/>
      <c r="R62" s="116"/>
      <c r="S62" s="129"/>
      <c r="T62" s="129"/>
      <c r="U62" s="116"/>
      <c r="V62" s="116"/>
      <c r="W62" s="129"/>
      <c r="X62" s="179"/>
      <c r="Y62" s="121"/>
      <c r="Z62" s="122"/>
      <c r="AA62" s="140"/>
      <c r="AB62" s="178"/>
      <c r="AC62" s="122"/>
      <c r="AD62" s="122"/>
      <c r="AE62" s="73">
        <v>35</v>
      </c>
      <c r="AF62" s="123"/>
      <c r="AG62" s="75" t="str">
        <f t="shared" si="3"/>
        <v>OK</v>
      </c>
      <c r="AH62" s="46"/>
      <c r="AI62" s="46"/>
      <c r="AJ62" s="75" t="str">
        <f t="shared" si="4"/>
        <v>OK</v>
      </c>
    </row>
    <row r="63" spans="1:36" x14ac:dyDescent="0.2">
      <c r="A63" s="91"/>
      <c r="B63" s="127">
        <v>15</v>
      </c>
      <c r="C63" s="73">
        <v>36</v>
      </c>
      <c r="D63" s="121"/>
      <c r="E63" s="122"/>
      <c r="F63" s="201"/>
      <c r="G63" s="201"/>
      <c r="H63" s="201"/>
      <c r="I63" s="122"/>
      <c r="J63" s="116"/>
      <c r="K63" s="116"/>
      <c r="L63" s="116"/>
      <c r="M63" s="129"/>
      <c r="N63" s="140"/>
      <c r="O63" s="201"/>
      <c r="P63" s="201"/>
      <c r="Q63" s="201"/>
      <c r="R63" s="116"/>
      <c r="S63" s="129"/>
      <c r="T63" s="129"/>
      <c r="U63" s="116"/>
      <c r="V63" s="116"/>
      <c r="W63" s="129"/>
      <c r="X63" s="179"/>
      <c r="Y63" s="121"/>
      <c r="Z63" s="122"/>
      <c r="AA63" s="140"/>
      <c r="AB63" s="178"/>
      <c r="AC63" s="122"/>
      <c r="AD63" s="122"/>
      <c r="AE63" s="73">
        <v>36</v>
      </c>
      <c r="AF63" s="123"/>
      <c r="AG63" s="75" t="str">
        <f t="shared" si="3"/>
        <v>OK</v>
      </c>
      <c r="AH63" s="46"/>
      <c r="AI63" s="46"/>
      <c r="AJ63" s="75" t="str">
        <f t="shared" si="4"/>
        <v>OK</v>
      </c>
    </row>
    <row r="64" spans="1:36" x14ac:dyDescent="0.2">
      <c r="A64" s="91"/>
      <c r="B64" s="127">
        <v>16</v>
      </c>
      <c r="C64" s="73">
        <v>37</v>
      </c>
      <c r="D64" s="121"/>
      <c r="E64" s="122"/>
      <c r="F64" s="201"/>
      <c r="G64" s="201"/>
      <c r="H64" s="201"/>
      <c r="I64" s="122"/>
      <c r="J64" s="116"/>
      <c r="K64" s="116"/>
      <c r="L64" s="116"/>
      <c r="M64" s="129"/>
      <c r="N64" s="140"/>
      <c r="O64" s="201"/>
      <c r="P64" s="201"/>
      <c r="Q64" s="201"/>
      <c r="R64" s="116"/>
      <c r="S64" s="129"/>
      <c r="T64" s="129"/>
      <c r="U64" s="116"/>
      <c r="V64" s="116"/>
      <c r="W64" s="129"/>
      <c r="X64" s="179"/>
      <c r="Y64" s="121"/>
      <c r="Z64" s="122"/>
      <c r="AA64" s="140"/>
      <c r="AB64" s="178"/>
      <c r="AC64" s="122"/>
      <c r="AD64" s="122"/>
      <c r="AE64" s="73">
        <v>37</v>
      </c>
      <c r="AF64" s="123"/>
      <c r="AG64" s="75" t="str">
        <f t="shared" si="3"/>
        <v>OK</v>
      </c>
      <c r="AH64" s="46"/>
      <c r="AI64" s="46"/>
      <c r="AJ64" s="75" t="str">
        <f t="shared" si="4"/>
        <v>OK</v>
      </c>
    </row>
    <row r="65" spans="1:36" x14ac:dyDescent="0.2">
      <c r="A65" s="91"/>
      <c r="B65" s="127">
        <v>17</v>
      </c>
      <c r="C65" s="73">
        <v>38</v>
      </c>
      <c r="D65" s="121"/>
      <c r="E65" s="122"/>
      <c r="F65" s="201"/>
      <c r="G65" s="201"/>
      <c r="H65" s="201"/>
      <c r="I65" s="122"/>
      <c r="J65" s="116"/>
      <c r="K65" s="116"/>
      <c r="L65" s="116"/>
      <c r="M65" s="129"/>
      <c r="N65" s="140"/>
      <c r="O65" s="201"/>
      <c r="P65" s="201"/>
      <c r="Q65" s="201"/>
      <c r="R65" s="116"/>
      <c r="S65" s="129"/>
      <c r="T65" s="129"/>
      <c r="U65" s="116"/>
      <c r="V65" s="116"/>
      <c r="W65" s="129"/>
      <c r="X65" s="179"/>
      <c r="Y65" s="121"/>
      <c r="Z65" s="122"/>
      <c r="AA65" s="140"/>
      <c r="AB65" s="178"/>
      <c r="AC65" s="122"/>
      <c r="AD65" s="122"/>
      <c r="AE65" s="73">
        <v>38</v>
      </c>
      <c r="AF65" s="123"/>
      <c r="AG65" s="75" t="str">
        <f t="shared" si="3"/>
        <v>OK</v>
      </c>
      <c r="AH65" s="46"/>
      <c r="AI65" s="46"/>
      <c r="AJ65" s="75" t="str">
        <f t="shared" si="4"/>
        <v>OK</v>
      </c>
    </row>
    <row r="66" spans="1:36" x14ac:dyDescent="0.2">
      <c r="A66" s="91"/>
      <c r="B66" s="127">
        <v>18</v>
      </c>
      <c r="C66" s="73">
        <v>39</v>
      </c>
      <c r="D66" s="121"/>
      <c r="E66" s="122"/>
      <c r="F66" s="201"/>
      <c r="G66" s="201"/>
      <c r="H66" s="201"/>
      <c r="I66" s="122"/>
      <c r="J66" s="116"/>
      <c r="K66" s="116"/>
      <c r="L66" s="116"/>
      <c r="M66" s="129"/>
      <c r="N66" s="140"/>
      <c r="O66" s="201"/>
      <c r="P66" s="201"/>
      <c r="Q66" s="201"/>
      <c r="R66" s="116"/>
      <c r="S66" s="129"/>
      <c r="T66" s="129"/>
      <c r="U66" s="116"/>
      <c r="V66" s="116"/>
      <c r="W66" s="129"/>
      <c r="X66" s="179"/>
      <c r="Y66" s="121"/>
      <c r="Z66" s="122"/>
      <c r="AA66" s="140"/>
      <c r="AB66" s="178"/>
      <c r="AC66" s="122"/>
      <c r="AD66" s="122"/>
      <c r="AE66" s="73">
        <v>39</v>
      </c>
      <c r="AF66" s="123"/>
      <c r="AG66" s="75" t="str">
        <f t="shared" si="3"/>
        <v>OK</v>
      </c>
      <c r="AH66" s="46"/>
      <c r="AI66" s="46"/>
      <c r="AJ66" s="75" t="str">
        <f t="shared" si="4"/>
        <v>OK</v>
      </c>
    </row>
    <row r="67" spans="1:36" x14ac:dyDescent="0.2">
      <c r="A67" s="91"/>
      <c r="B67" s="127">
        <v>19</v>
      </c>
      <c r="C67" s="73">
        <v>40</v>
      </c>
      <c r="D67" s="121"/>
      <c r="E67" s="122"/>
      <c r="F67" s="201"/>
      <c r="G67" s="201"/>
      <c r="H67" s="201"/>
      <c r="I67" s="122"/>
      <c r="J67" s="116"/>
      <c r="K67" s="116"/>
      <c r="L67" s="116"/>
      <c r="M67" s="129"/>
      <c r="N67" s="140"/>
      <c r="O67" s="201"/>
      <c r="P67" s="201"/>
      <c r="Q67" s="201"/>
      <c r="R67" s="116"/>
      <c r="S67" s="129"/>
      <c r="T67" s="129"/>
      <c r="U67" s="116"/>
      <c r="V67" s="116"/>
      <c r="W67" s="129"/>
      <c r="X67" s="179"/>
      <c r="Y67" s="121"/>
      <c r="Z67" s="122"/>
      <c r="AA67" s="140"/>
      <c r="AB67" s="178"/>
      <c r="AC67" s="122"/>
      <c r="AD67" s="122"/>
      <c r="AE67" s="73">
        <v>40</v>
      </c>
      <c r="AF67" s="123"/>
      <c r="AG67" s="75" t="str">
        <f t="shared" si="3"/>
        <v>OK</v>
      </c>
      <c r="AH67" s="46"/>
      <c r="AI67" s="46"/>
      <c r="AJ67" s="75" t="str">
        <f t="shared" si="4"/>
        <v>OK</v>
      </c>
    </row>
    <row r="68" spans="1:36" x14ac:dyDescent="0.2">
      <c r="A68" s="91"/>
      <c r="B68" s="127">
        <v>20</v>
      </c>
      <c r="C68" s="73">
        <v>41</v>
      </c>
      <c r="D68" s="121"/>
      <c r="E68" s="122"/>
      <c r="F68" s="201"/>
      <c r="G68" s="201"/>
      <c r="H68" s="201"/>
      <c r="I68" s="122"/>
      <c r="J68" s="116"/>
      <c r="K68" s="116"/>
      <c r="L68" s="116"/>
      <c r="M68" s="129"/>
      <c r="N68" s="140"/>
      <c r="O68" s="201"/>
      <c r="P68" s="201"/>
      <c r="Q68" s="201"/>
      <c r="R68" s="116"/>
      <c r="S68" s="129"/>
      <c r="T68" s="129"/>
      <c r="U68" s="116"/>
      <c r="V68" s="116"/>
      <c r="W68" s="129"/>
      <c r="X68" s="179"/>
      <c r="Y68" s="121"/>
      <c r="Z68" s="122"/>
      <c r="AA68" s="140"/>
      <c r="AB68" s="178"/>
      <c r="AC68" s="122"/>
      <c r="AD68" s="122"/>
      <c r="AE68" s="73">
        <v>41</v>
      </c>
      <c r="AF68" s="123"/>
      <c r="AG68" s="75" t="str">
        <f t="shared" si="3"/>
        <v>OK</v>
      </c>
      <c r="AH68" s="46"/>
      <c r="AI68" s="46"/>
      <c r="AJ68" s="75" t="str">
        <f t="shared" si="4"/>
        <v>OK</v>
      </c>
    </row>
    <row r="69" spans="1:36" x14ac:dyDescent="0.2">
      <c r="A69" s="91"/>
      <c r="B69" s="127">
        <v>21</v>
      </c>
      <c r="C69" s="73">
        <v>42</v>
      </c>
      <c r="D69" s="121"/>
      <c r="E69" s="122"/>
      <c r="F69" s="201"/>
      <c r="G69" s="201"/>
      <c r="H69" s="201"/>
      <c r="I69" s="122"/>
      <c r="J69" s="116"/>
      <c r="K69" s="116"/>
      <c r="L69" s="116"/>
      <c r="M69" s="129"/>
      <c r="N69" s="140"/>
      <c r="O69" s="201"/>
      <c r="P69" s="201"/>
      <c r="Q69" s="201"/>
      <c r="R69" s="116"/>
      <c r="S69" s="129"/>
      <c r="T69" s="129"/>
      <c r="U69" s="116"/>
      <c r="V69" s="116"/>
      <c r="W69" s="129"/>
      <c r="X69" s="179"/>
      <c r="Y69" s="121"/>
      <c r="Z69" s="122"/>
      <c r="AA69" s="140"/>
      <c r="AB69" s="178"/>
      <c r="AC69" s="122"/>
      <c r="AD69" s="122"/>
      <c r="AE69" s="73">
        <v>42</v>
      </c>
      <c r="AF69" s="123"/>
      <c r="AG69" s="75" t="str">
        <f t="shared" si="3"/>
        <v>OK</v>
      </c>
      <c r="AH69" s="46"/>
      <c r="AI69" s="46"/>
      <c r="AJ69" s="75" t="str">
        <f t="shared" si="4"/>
        <v>OK</v>
      </c>
    </row>
    <row r="70" spans="1:36" x14ac:dyDescent="0.2">
      <c r="A70" s="91"/>
      <c r="B70" s="127">
        <v>22</v>
      </c>
      <c r="C70" s="73">
        <v>43</v>
      </c>
      <c r="D70" s="121"/>
      <c r="E70" s="122"/>
      <c r="F70" s="201"/>
      <c r="G70" s="201"/>
      <c r="H70" s="201"/>
      <c r="I70" s="122"/>
      <c r="J70" s="116"/>
      <c r="K70" s="116"/>
      <c r="L70" s="116"/>
      <c r="M70" s="129"/>
      <c r="N70" s="140"/>
      <c r="O70" s="201"/>
      <c r="P70" s="201"/>
      <c r="Q70" s="201"/>
      <c r="R70" s="116"/>
      <c r="S70" s="129"/>
      <c r="T70" s="129"/>
      <c r="U70" s="116"/>
      <c r="V70" s="116"/>
      <c r="W70" s="129"/>
      <c r="X70" s="179"/>
      <c r="Y70" s="121"/>
      <c r="Z70" s="122"/>
      <c r="AA70" s="140"/>
      <c r="AB70" s="178"/>
      <c r="AC70" s="122"/>
      <c r="AD70" s="122"/>
      <c r="AE70" s="73">
        <v>43</v>
      </c>
      <c r="AF70" s="123"/>
      <c r="AG70" s="75" t="str">
        <f t="shared" si="3"/>
        <v>OK</v>
      </c>
      <c r="AH70" s="46"/>
      <c r="AI70" s="46"/>
      <c r="AJ70" s="75" t="str">
        <f t="shared" si="4"/>
        <v>OK</v>
      </c>
    </row>
    <row r="71" spans="1:36" x14ac:dyDescent="0.2">
      <c r="A71" s="91"/>
      <c r="B71" s="127">
        <v>23</v>
      </c>
      <c r="C71" s="73">
        <v>44</v>
      </c>
      <c r="D71" s="121"/>
      <c r="E71" s="122"/>
      <c r="F71" s="201"/>
      <c r="G71" s="201"/>
      <c r="H71" s="201"/>
      <c r="I71" s="122"/>
      <c r="J71" s="116"/>
      <c r="K71" s="116"/>
      <c r="L71" s="116"/>
      <c r="M71" s="129"/>
      <c r="N71" s="140"/>
      <c r="O71" s="201"/>
      <c r="P71" s="201"/>
      <c r="Q71" s="201"/>
      <c r="R71" s="116"/>
      <c r="S71" s="129"/>
      <c r="T71" s="129"/>
      <c r="U71" s="116"/>
      <c r="V71" s="116"/>
      <c r="W71" s="129"/>
      <c r="X71" s="179"/>
      <c r="Y71" s="121"/>
      <c r="Z71" s="122"/>
      <c r="AA71" s="140"/>
      <c r="AB71" s="178"/>
      <c r="AC71" s="122"/>
      <c r="AD71" s="122"/>
      <c r="AE71" s="73">
        <v>44</v>
      </c>
      <c r="AF71" s="123"/>
      <c r="AG71" s="75" t="str">
        <f t="shared" si="3"/>
        <v>OK</v>
      </c>
      <c r="AH71" s="46"/>
      <c r="AI71" s="46"/>
      <c r="AJ71" s="75" t="str">
        <f t="shared" si="4"/>
        <v>OK</v>
      </c>
    </row>
    <row r="72" spans="1:36" x14ac:dyDescent="0.2">
      <c r="A72" s="91"/>
      <c r="B72" s="127">
        <v>24</v>
      </c>
      <c r="C72" s="73">
        <v>45</v>
      </c>
      <c r="D72" s="121"/>
      <c r="E72" s="122"/>
      <c r="F72" s="201"/>
      <c r="G72" s="201"/>
      <c r="H72" s="201"/>
      <c r="I72" s="122"/>
      <c r="J72" s="116"/>
      <c r="K72" s="116"/>
      <c r="L72" s="116"/>
      <c r="M72" s="129"/>
      <c r="N72" s="140"/>
      <c r="O72" s="201"/>
      <c r="P72" s="201"/>
      <c r="Q72" s="201"/>
      <c r="R72" s="116"/>
      <c r="S72" s="129"/>
      <c r="T72" s="129"/>
      <c r="U72" s="116"/>
      <c r="V72" s="116"/>
      <c r="W72" s="129"/>
      <c r="X72" s="179"/>
      <c r="Y72" s="121"/>
      <c r="Z72" s="122"/>
      <c r="AA72" s="140"/>
      <c r="AB72" s="178"/>
      <c r="AC72" s="122"/>
      <c r="AD72" s="122"/>
      <c r="AE72" s="73">
        <v>45</v>
      </c>
      <c r="AF72" s="123"/>
      <c r="AG72" s="75" t="str">
        <f t="shared" si="3"/>
        <v>OK</v>
      </c>
      <c r="AH72" s="46"/>
      <c r="AI72" s="46"/>
      <c r="AJ72" s="75" t="str">
        <f t="shared" si="4"/>
        <v>OK</v>
      </c>
    </row>
    <row r="73" spans="1:36" x14ac:dyDescent="0.2">
      <c r="A73" s="91"/>
      <c r="B73" s="127">
        <v>25</v>
      </c>
      <c r="C73" s="73">
        <v>46</v>
      </c>
      <c r="D73" s="121"/>
      <c r="E73" s="122"/>
      <c r="F73" s="201"/>
      <c r="G73" s="201"/>
      <c r="H73" s="201"/>
      <c r="I73" s="122"/>
      <c r="J73" s="116"/>
      <c r="K73" s="116"/>
      <c r="L73" s="116"/>
      <c r="M73" s="129"/>
      <c r="N73" s="140"/>
      <c r="O73" s="201"/>
      <c r="P73" s="201"/>
      <c r="Q73" s="201"/>
      <c r="R73" s="116"/>
      <c r="S73" s="129"/>
      <c r="T73" s="129"/>
      <c r="U73" s="116"/>
      <c r="V73" s="116"/>
      <c r="W73" s="129"/>
      <c r="X73" s="179"/>
      <c r="Y73" s="121"/>
      <c r="Z73" s="122"/>
      <c r="AA73" s="140"/>
      <c r="AB73" s="178"/>
      <c r="AC73" s="122"/>
      <c r="AD73" s="122"/>
      <c r="AE73" s="73">
        <v>46</v>
      </c>
      <c r="AF73" s="123"/>
      <c r="AG73" s="75" t="str">
        <f t="shared" si="3"/>
        <v>OK</v>
      </c>
      <c r="AH73" s="46"/>
      <c r="AI73" s="46"/>
      <c r="AJ73" s="75" t="str">
        <f t="shared" si="4"/>
        <v>OK</v>
      </c>
    </row>
    <row r="74" spans="1:36" x14ac:dyDescent="0.2">
      <c r="A74" s="91"/>
      <c r="B74" s="127">
        <v>26</v>
      </c>
      <c r="C74" s="73">
        <v>47</v>
      </c>
      <c r="D74" s="121"/>
      <c r="E74" s="122"/>
      <c r="F74" s="201"/>
      <c r="G74" s="201"/>
      <c r="H74" s="201"/>
      <c r="I74" s="122"/>
      <c r="J74" s="116"/>
      <c r="K74" s="116"/>
      <c r="L74" s="116"/>
      <c r="M74" s="129"/>
      <c r="N74" s="140"/>
      <c r="O74" s="201"/>
      <c r="P74" s="201"/>
      <c r="Q74" s="201"/>
      <c r="R74" s="116"/>
      <c r="S74" s="129"/>
      <c r="T74" s="129"/>
      <c r="U74" s="116"/>
      <c r="V74" s="116"/>
      <c r="W74" s="129"/>
      <c r="X74" s="179"/>
      <c r="Y74" s="121"/>
      <c r="Z74" s="122"/>
      <c r="AA74" s="140"/>
      <c r="AB74" s="178"/>
      <c r="AC74" s="122"/>
      <c r="AD74" s="122"/>
      <c r="AE74" s="73">
        <v>47</v>
      </c>
      <c r="AF74" s="123"/>
      <c r="AG74" s="75" t="str">
        <f t="shared" si="3"/>
        <v>OK</v>
      </c>
      <c r="AH74" s="46"/>
      <c r="AI74" s="46"/>
      <c r="AJ74" s="75" t="str">
        <f t="shared" si="4"/>
        <v>OK</v>
      </c>
    </row>
    <row r="75" spans="1:36" x14ac:dyDescent="0.2">
      <c r="A75" s="91"/>
      <c r="B75" s="127">
        <v>27</v>
      </c>
      <c r="C75" s="73">
        <v>48</v>
      </c>
      <c r="D75" s="121"/>
      <c r="E75" s="122"/>
      <c r="F75" s="201"/>
      <c r="G75" s="201"/>
      <c r="H75" s="201"/>
      <c r="I75" s="122"/>
      <c r="J75" s="116"/>
      <c r="K75" s="116"/>
      <c r="L75" s="116"/>
      <c r="M75" s="129"/>
      <c r="N75" s="140"/>
      <c r="O75" s="201"/>
      <c r="P75" s="201"/>
      <c r="Q75" s="201"/>
      <c r="R75" s="116"/>
      <c r="S75" s="129"/>
      <c r="T75" s="129"/>
      <c r="U75" s="116"/>
      <c r="V75" s="116"/>
      <c r="W75" s="129"/>
      <c r="X75" s="179"/>
      <c r="Y75" s="121"/>
      <c r="Z75" s="122"/>
      <c r="AA75" s="140"/>
      <c r="AB75" s="178"/>
      <c r="AC75" s="122"/>
      <c r="AD75" s="122"/>
      <c r="AE75" s="73">
        <v>48</v>
      </c>
      <c r="AF75" s="123"/>
      <c r="AG75" s="75" t="str">
        <f t="shared" si="3"/>
        <v>OK</v>
      </c>
      <c r="AH75" s="46"/>
      <c r="AI75" s="46"/>
      <c r="AJ75" s="75" t="str">
        <f t="shared" si="4"/>
        <v>OK</v>
      </c>
    </row>
    <row r="76" spans="1:36" x14ac:dyDescent="0.2">
      <c r="A76" s="91"/>
      <c r="B76" s="127">
        <v>28</v>
      </c>
      <c r="C76" s="73">
        <v>49</v>
      </c>
      <c r="D76" s="121"/>
      <c r="E76" s="122"/>
      <c r="F76" s="201"/>
      <c r="G76" s="201"/>
      <c r="H76" s="201"/>
      <c r="I76" s="122"/>
      <c r="J76" s="116"/>
      <c r="K76" s="116"/>
      <c r="L76" s="116"/>
      <c r="M76" s="129"/>
      <c r="N76" s="140"/>
      <c r="O76" s="201"/>
      <c r="P76" s="201"/>
      <c r="Q76" s="201"/>
      <c r="R76" s="116"/>
      <c r="S76" s="116"/>
      <c r="T76" s="129"/>
      <c r="U76" s="116"/>
      <c r="V76" s="116"/>
      <c r="W76" s="129"/>
      <c r="X76" s="179"/>
      <c r="Y76" s="121"/>
      <c r="Z76" s="122"/>
      <c r="AA76" s="140"/>
      <c r="AB76" s="178"/>
      <c r="AC76" s="122"/>
      <c r="AD76" s="122"/>
      <c r="AE76" s="73">
        <v>49</v>
      </c>
      <c r="AF76" s="123"/>
      <c r="AG76" s="75" t="str">
        <f t="shared" ref="AG76:AG84" si="5">IF(MIN(E76:K76)&lt;0,"ERROR","OK")</f>
        <v>OK</v>
      </c>
      <c r="AH76" s="46"/>
      <c r="AI76" s="46"/>
      <c r="AJ76" s="75" t="str">
        <f t="shared" ref="AJ76:AJ84" si="6">IF(MIN(N76:AD76)&lt;0,"ERROR","OK")</f>
        <v>OK</v>
      </c>
    </row>
    <row r="77" spans="1:36" x14ac:dyDescent="0.2">
      <c r="A77" s="91"/>
      <c r="B77" s="127">
        <v>29</v>
      </c>
      <c r="C77" s="73">
        <v>50</v>
      </c>
      <c r="D77" s="121"/>
      <c r="E77" s="122"/>
      <c r="F77" s="201"/>
      <c r="G77" s="201"/>
      <c r="H77" s="201"/>
      <c r="I77" s="122"/>
      <c r="J77" s="116"/>
      <c r="K77" s="116"/>
      <c r="L77" s="116"/>
      <c r="M77" s="129"/>
      <c r="N77" s="140"/>
      <c r="O77" s="201"/>
      <c r="P77" s="201"/>
      <c r="Q77" s="201"/>
      <c r="R77" s="116"/>
      <c r="S77" s="116"/>
      <c r="T77" s="129"/>
      <c r="U77" s="116"/>
      <c r="V77" s="116"/>
      <c r="W77" s="129"/>
      <c r="X77" s="179"/>
      <c r="Y77" s="121"/>
      <c r="Z77" s="122"/>
      <c r="AA77" s="140"/>
      <c r="AB77" s="178"/>
      <c r="AC77" s="122"/>
      <c r="AD77" s="122"/>
      <c r="AE77" s="73">
        <v>50</v>
      </c>
      <c r="AF77" s="123"/>
      <c r="AG77" s="75" t="str">
        <f t="shared" si="5"/>
        <v>OK</v>
      </c>
      <c r="AH77" s="46"/>
      <c r="AI77" s="46"/>
      <c r="AJ77" s="75" t="str">
        <f t="shared" si="6"/>
        <v>OK</v>
      </c>
    </row>
    <row r="78" spans="1:36" x14ac:dyDescent="0.2">
      <c r="A78" s="91"/>
      <c r="B78" s="127">
        <v>30</v>
      </c>
      <c r="C78" s="73">
        <v>51</v>
      </c>
      <c r="D78" s="121"/>
      <c r="E78" s="122"/>
      <c r="F78" s="201"/>
      <c r="G78" s="201"/>
      <c r="H78" s="201"/>
      <c r="I78" s="122"/>
      <c r="J78" s="116"/>
      <c r="K78" s="116"/>
      <c r="L78" s="116"/>
      <c r="M78" s="129"/>
      <c r="N78" s="140"/>
      <c r="O78" s="201"/>
      <c r="P78" s="201"/>
      <c r="Q78" s="201"/>
      <c r="R78" s="116"/>
      <c r="S78" s="116"/>
      <c r="T78" s="129"/>
      <c r="U78" s="116"/>
      <c r="V78" s="116"/>
      <c r="W78" s="129"/>
      <c r="X78" s="179"/>
      <c r="Y78" s="121"/>
      <c r="Z78" s="122"/>
      <c r="AA78" s="140"/>
      <c r="AB78" s="178"/>
      <c r="AC78" s="122"/>
      <c r="AD78" s="122"/>
      <c r="AE78" s="73">
        <v>51</v>
      </c>
      <c r="AF78" s="123"/>
      <c r="AG78" s="75" t="str">
        <f t="shared" si="5"/>
        <v>OK</v>
      </c>
      <c r="AH78" s="46"/>
      <c r="AI78" s="46"/>
      <c r="AJ78" s="75" t="str">
        <f t="shared" si="6"/>
        <v>OK</v>
      </c>
    </row>
    <row r="79" spans="1:36" x14ac:dyDescent="0.2">
      <c r="A79" s="91"/>
      <c r="B79" s="127">
        <v>31</v>
      </c>
      <c r="C79" s="73">
        <v>52</v>
      </c>
      <c r="D79" s="121"/>
      <c r="E79" s="122"/>
      <c r="F79" s="201"/>
      <c r="G79" s="201"/>
      <c r="H79" s="201"/>
      <c r="I79" s="122"/>
      <c r="J79" s="116"/>
      <c r="K79" s="116"/>
      <c r="L79" s="116"/>
      <c r="M79" s="129"/>
      <c r="N79" s="140"/>
      <c r="O79" s="201"/>
      <c r="P79" s="201"/>
      <c r="Q79" s="201"/>
      <c r="R79" s="116"/>
      <c r="S79" s="116"/>
      <c r="T79" s="129"/>
      <c r="U79" s="116"/>
      <c r="V79" s="116"/>
      <c r="W79" s="129"/>
      <c r="X79" s="179"/>
      <c r="Y79" s="121"/>
      <c r="Z79" s="122"/>
      <c r="AA79" s="140"/>
      <c r="AB79" s="178"/>
      <c r="AC79" s="122"/>
      <c r="AD79" s="122"/>
      <c r="AE79" s="73">
        <v>52</v>
      </c>
      <c r="AF79" s="123"/>
      <c r="AG79" s="75" t="str">
        <f t="shared" si="5"/>
        <v>OK</v>
      </c>
      <c r="AH79" s="46"/>
      <c r="AI79" s="46"/>
      <c r="AJ79" s="75" t="str">
        <f t="shared" si="6"/>
        <v>OK</v>
      </c>
    </row>
    <row r="80" spans="1:36" x14ac:dyDescent="0.2">
      <c r="A80" s="91"/>
      <c r="B80" s="127">
        <v>32</v>
      </c>
      <c r="C80" s="73">
        <v>53</v>
      </c>
      <c r="D80" s="121"/>
      <c r="E80" s="122"/>
      <c r="F80" s="201"/>
      <c r="G80" s="201"/>
      <c r="H80" s="201"/>
      <c r="I80" s="122"/>
      <c r="J80" s="116"/>
      <c r="K80" s="116"/>
      <c r="L80" s="116"/>
      <c r="M80" s="129"/>
      <c r="N80" s="140"/>
      <c r="O80" s="201"/>
      <c r="P80" s="201"/>
      <c r="Q80" s="201"/>
      <c r="R80" s="116"/>
      <c r="S80" s="116"/>
      <c r="T80" s="129"/>
      <c r="U80" s="116"/>
      <c r="V80" s="116"/>
      <c r="W80" s="129"/>
      <c r="X80" s="179"/>
      <c r="Y80" s="121"/>
      <c r="Z80" s="122"/>
      <c r="AA80" s="140"/>
      <c r="AB80" s="178"/>
      <c r="AC80" s="122"/>
      <c r="AD80" s="122"/>
      <c r="AE80" s="73">
        <v>53</v>
      </c>
      <c r="AF80" s="123"/>
      <c r="AG80" s="75" t="str">
        <f t="shared" si="5"/>
        <v>OK</v>
      </c>
      <c r="AH80" s="46"/>
      <c r="AI80" s="46"/>
      <c r="AJ80" s="75" t="str">
        <f t="shared" si="6"/>
        <v>OK</v>
      </c>
    </row>
    <row r="81" spans="1:36" x14ac:dyDescent="0.2">
      <c r="A81" s="91"/>
      <c r="B81" s="127">
        <v>33</v>
      </c>
      <c r="C81" s="73">
        <v>54</v>
      </c>
      <c r="D81" s="121"/>
      <c r="E81" s="122"/>
      <c r="F81" s="201"/>
      <c r="G81" s="201"/>
      <c r="H81" s="201"/>
      <c r="I81" s="122"/>
      <c r="J81" s="116"/>
      <c r="K81" s="116"/>
      <c r="L81" s="116"/>
      <c r="M81" s="129"/>
      <c r="N81" s="140"/>
      <c r="O81" s="201"/>
      <c r="P81" s="201"/>
      <c r="Q81" s="201"/>
      <c r="R81" s="116"/>
      <c r="S81" s="116"/>
      <c r="T81" s="129"/>
      <c r="U81" s="116"/>
      <c r="V81" s="116"/>
      <c r="W81" s="129"/>
      <c r="X81" s="179"/>
      <c r="Y81" s="121"/>
      <c r="Z81" s="122"/>
      <c r="AA81" s="140"/>
      <c r="AB81" s="178"/>
      <c r="AC81" s="122"/>
      <c r="AD81" s="122"/>
      <c r="AE81" s="73">
        <v>54</v>
      </c>
      <c r="AF81" s="123"/>
      <c r="AG81" s="75" t="str">
        <f t="shared" si="5"/>
        <v>OK</v>
      </c>
      <c r="AH81" s="46"/>
      <c r="AI81" s="46"/>
      <c r="AJ81" s="75" t="str">
        <f t="shared" si="6"/>
        <v>OK</v>
      </c>
    </row>
    <row r="82" spans="1:36" x14ac:dyDescent="0.2">
      <c r="A82" s="91"/>
      <c r="B82" s="127">
        <v>34</v>
      </c>
      <c r="C82" s="73">
        <v>55</v>
      </c>
      <c r="D82" s="121"/>
      <c r="E82" s="122"/>
      <c r="F82" s="201"/>
      <c r="G82" s="201"/>
      <c r="H82" s="201"/>
      <c r="I82" s="122"/>
      <c r="J82" s="116"/>
      <c r="K82" s="116"/>
      <c r="L82" s="116"/>
      <c r="M82" s="129"/>
      <c r="N82" s="140"/>
      <c r="O82" s="201"/>
      <c r="P82" s="201"/>
      <c r="Q82" s="201"/>
      <c r="R82" s="116"/>
      <c r="S82" s="116"/>
      <c r="T82" s="129"/>
      <c r="U82" s="116"/>
      <c r="V82" s="116"/>
      <c r="W82" s="129"/>
      <c r="X82" s="179"/>
      <c r="Y82" s="121"/>
      <c r="Z82" s="122"/>
      <c r="AA82" s="140"/>
      <c r="AB82" s="178"/>
      <c r="AC82" s="122"/>
      <c r="AD82" s="122"/>
      <c r="AE82" s="73">
        <v>55</v>
      </c>
      <c r="AF82" s="123"/>
      <c r="AG82" s="75" t="str">
        <f t="shared" si="5"/>
        <v>OK</v>
      </c>
      <c r="AH82" s="46"/>
      <c r="AI82" s="46"/>
      <c r="AJ82" s="75" t="str">
        <f t="shared" si="6"/>
        <v>OK</v>
      </c>
    </row>
    <row r="83" spans="1:36" x14ac:dyDescent="0.2">
      <c r="A83" s="91"/>
      <c r="B83" s="127">
        <v>35</v>
      </c>
      <c r="C83" s="73">
        <v>56</v>
      </c>
      <c r="D83" s="121"/>
      <c r="E83" s="122"/>
      <c r="F83" s="201"/>
      <c r="G83" s="201"/>
      <c r="H83" s="201"/>
      <c r="I83" s="122"/>
      <c r="J83" s="116"/>
      <c r="K83" s="116"/>
      <c r="L83" s="116"/>
      <c r="M83" s="129"/>
      <c r="N83" s="140"/>
      <c r="O83" s="201"/>
      <c r="P83" s="201"/>
      <c r="Q83" s="201"/>
      <c r="R83" s="116"/>
      <c r="S83" s="116"/>
      <c r="T83" s="129"/>
      <c r="U83" s="116"/>
      <c r="V83" s="116"/>
      <c r="W83" s="129"/>
      <c r="X83" s="179"/>
      <c r="Y83" s="121"/>
      <c r="Z83" s="122"/>
      <c r="AA83" s="140"/>
      <c r="AB83" s="178"/>
      <c r="AC83" s="122"/>
      <c r="AD83" s="122"/>
      <c r="AE83" s="73">
        <v>56</v>
      </c>
      <c r="AF83" s="123"/>
      <c r="AG83" s="75" t="str">
        <f t="shared" si="5"/>
        <v>OK</v>
      </c>
      <c r="AH83" s="46"/>
      <c r="AI83" s="46"/>
      <c r="AJ83" s="75" t="str">
        <f t="shared" si="6"/>
        <v>OK</v>
      </c>
    </row>
    <row r="84" spans="1:36" ht="20.100000000000001" customHeight="1" x14ac:dyDescent="0.2">
      <c r="A84" s="91"/>
      <c r="B84" s="141" t="s">
        <v>147</v>
      </c>
      <c r="C84" s="142">
        <v>100</v>
      </c>
      <c r="D84" s="143">
        <v>1</v>
      </c>
      <c r="E84" s="122"/>
      <c r="F84" s="201"/>
      <c r="G84" s="201"/>
      <c r="H84" s="201"/>
      <c r="I84" s="122"/>
      <c r="J84" s="116"/>
      <c r="K84" s="116"/>
      <c r="L84" s="116"/>
      <c r="M84" s="129"/>
      <c r="N84" s="140"/>
      <c r="O84" s="201"/>
      <c r="P84" s="201"/>
      <c r="Q84" s="201"/>
      <c r="R84" s="116"/>
      <c r="S84" s="116"/>
      <c r="T84" s="129"/>
      <c r="U84" s="116"/>
      <c r="V84" s="116"/>
      <c r="W84" s="129"/>
      <c r="X84" s="178"/>
      <c r="Y84" s="121"/>
      <c r="Z84" s="122"/>
      <c r="AA84" s="140"/>
      <c r="AB84" s="178"/>
      <c r="AC84" s="122"/>
      <c r="AD84" s="122"/>
      <c r="AE84" s="142">
        <v>100</v>
      </c>
      <c r="AF84" s="123"/>
      <c r="AG84" s="75" t="str">
        <f t="shared" si="5"/>
        <v>OK</v>
      </c>
      <c r="AH84" s="46"/>
      <c r="AI84" s="46"/>
      <c r="AJ84" s="75" t="str">
        <f t="shared" si="6"/>
        <v>OK</v>
      </c>
    </row>
    <row r="85" spans="1:36" s="182" customFormat="1" ht="20.100000000000001" customHeight="1" x14ac:dyDescent="0.2">
      <c r="A85" s="255"/>
      <c r="B85" s="265"/>
      <c r="C85" s="257"/>
      <c r="D85" s="258"/>
      <c r="E85" s="178"/>
      <c r="F85" s="178"/>
      <c r="G85" s="178"/>
      <c r="H85" s="178"/>
      <c r="I85" s="178"/>
      <c r="J85" s="179"/>
      <c r="K85" s="179"/>
      <c r="L85" s="179"/>
      <c r="M85" s="266"/>
      <c r="N85" s="260"/>
      <c r="O85" s="178"/>
      <c r="P85" s="178"/>
      <c r="Q85" s="178"/>
      <c r="R85" s="179"/>
      <c r="S85" s="179"/>
      <c r="T85" s="266"/>
      <c r="U85" s="179"/>
      <c r="V85" s="179"/>
      <c r="W85" s="259"/>
      <c r="X85" s="178"/>
      <c r="Y85" s="261"/>
      <c r="Z85" s="178"/>
      <c r="AA85" s="260"/>
      <c r="AB85" s="178"/>
      <c r="AC85" s="178"/>
      <c r="AD85" s="178"/>
      <c r="AE85" s="257"/>
      <c r="AF85" s="264"/>
      <c r="AG85" s="263"/>
      <c r="AH85" s="262"/>
      <c r="AI85" s="262"/>
      <c r="AJ85" s="263"/>
    </row>
    <row r="86" spans="1:36" s="182" customFormat="1" ht="20.100000000000001" customHeight="1" x14ac:dyDescent="0.2">
      <c r="A86" s="255"/>
      <c r="B86" s="256" t="s">
        <v>147</v>
      </c>
      <c r="C86" s="257"/>
      <c r="D86" s="258">
        <v>1</v>
      </c>
      <c r="E86" s="178"/>
      <c r="F86" s="178"/>
      <c r="G86" s="178"/>
      <c r="H86" s="178"/>
      <c r="I86" s="178"/>
      <c r="J86" s="179"/>
      <c r="K86" s="179"/>
      <c r="L86" s="179"/>
      <c r="M86" s="259"/>
      <c r="N86" s="260"/>
      <c r="O86" s="178"/>
      <c r="P86" s="178"/>
      <c r="Q86" s="178"/>
      <c r="R86" s="179"/>
      <c r="S86" s="179"/>
      <c r="T86" s="259"/>
      <c r="U86" s="179"/>
      <c r="V86" s="179"/>
      <c r="W86" s="259"/>
      <c r="X86" s="178"/>
      <c r="Y86" s="261"/>
      <c r="Z86" s="178"/>
      <c r="AA86" s="260"/>
      <c r="AB86" s="178"/>
      <c r="AC86" s="178"/>
      <c r="AD86" s="178"/>
      <c r="AE86" s="257"/>
      <c r="AF86" s="264"/>
      <c r="AG86" s="263" t="str">
        <f>IF(MIN(E86:K86)&lt;0,"ERROR","OK")</f>
        <v>OK</v>
      </c>
      <c r="AH86" s="262"/>
      <c r="AI86" s="262"/>
      <c r="AJ86" s="263" t="str">
        <f>IF(MIN(N86:AD86)&lt;0,"ERROR","OK")</f>
        <v>OK</v>
      </c>
    </row>
    <row r="87" spans="1:36" ht="6" customHeight="1" x14ac:dyDescent="0.2">
      <c r="A87" s="138"/>
      <c r="B87" s="190"/>
      <c r="C87" s="79"/>
      <c r="D87" s="79"/>
      <c r="E87" s="79"/>
      <c r="F87" s="79"/>
      <c r="G87" s="79"/>
      <c r="H87" s="79"/>
      <c r="I87" s="79"/>
      <c r="J87" s="79"/>
      <c r="K87" s="79"/>
      <c r="L87" s="79"/>
      <c r="M87" s="79"/>
      <c r="N87" s="79"/>
      <c r="O87" s="79"/>
      <c r="P87" s="79"/>
      <c r="Q87" s="79"/>
      <c r="R87" s="79"/>
      <c r="S87" s="79"/>
      <c r="T87" s="79"/>
      <c r="X87" s="172"/>
      <c r="Y87" s="79"/>
      <c r="Z87" s="79"/>
      <c r="AA87" s="79"/>
      <c r="AB87" s="172"/>
      <c r="AC87" s="79"/>
      <c r="AD87" s="79"/>
      <c r="AE87" s="79"/>
      <c r="AF87" s="123"/>
      <c r="AG87" s="126"/>
      <c r="AH87" s="46"/>
      <c r="AI87" s="46"/>
      <c r="AJ87" s="46"/>
    </row>
    <row r="88" spans="1:36" ht="15" customHeight="1" x14ac:dyDescent="0.2">
      <c r="A88"/>
      <c r="B88" s="145" t="str">
        <f>"Version: "&amp;D95</f>
        <v>Version: 2.00.E1</v>
      </c>
      <c r="C88"/>
      <c r="D88"/>
      <c r="E88"/>
      <c r="F88"/>
      <c r="G88"/>
      <c r="H88"/>
      <c r="I88"/>
      <c r="J88"/>
      <c r="K88"/>
      <c r="L88"/>
      <c r="M88"/>
      <c r="N88"/>
      <c r="O88"/>
      <c r="P88"/>
      <c r="Q88"/>
      <c r="R88"/>
      <c r="S88"/>
      <c r="T88"/>
      <c r="X88" s="181"/>
      <c r="Y88"/>
      <c r="Z88"/>
      <c r="AA88"/>
      <c r="AB88" s="181"/>
      <c r="AC88"/>
      <c r="AD88"/>
      <c r="AE88" s="146" t="s">
        <v>148</v>
      </c>
      <c r="AF88" s="123"/>
      <c r="AH88" s="46"/>
      <c r="AI88" s="46"/>
    </row>
    <row r="89" spans="1:36" ht="21" customHeight="1" x14ac:dyDescent="0.2">
      <c r="A89" s="147" t="s">
        <v>149</v>
      </c>
      <c r="B89" s="34" t="s">
        <v>150</v>
      </c>
      <c r="C89"/>
      <c r="D89"/>
      <c r="E89"/>
      <c r="F89"/>
      <c r="G89"/>
      <c r="H89"/>
      <c r="I89"/>
      <c r="J89"/>
      <c r="K89"/>
      <c r="L89"/>
      <c r="M89"/>
      <c r="N89"/>
      <c r="O89"/>
      <c r="P89"/>
      <c r="Q89"/>
      <c r="R89"/>
      <c r="S89"/>
      <c r="T89"/>
      <c r="X89" s="181"/>
      <c r="Y89"/>
      <c r="Z89"/>
      <c r="AA89"/>
      <c r="AB89" s="181"/>
      <c r="AC89"/>
      <c r="AD89"/>
      <c r="AE89" s="46"/>
      <c r="AF89" s="123"/>
      <c r="AH89" s="46"/>
      <c r="AI89" s="46"/>
      <c r="AJ89" s="46"/>
    </row>
    <row r="90" spans="1:36" ht="15" customHeight="1" x14ac:dyDescent="0.2">
      <c r="B90" s="34" t="s">
        <v>151</v>
      </c>
      <c r="T90" s="250"/>
      <c r="U90" s="250"/>
      <c r="V90" s="250"/>
      <c r="W90" s="250"/>
      <c r="X90" s="250"/>
      <c r="Y90" s="250"/>
      <c r="Z90" s="250"/>
      <c r="AB90" s="46"/>
      <c r="AE90" s="46"/>
      <c r="AF90" s="46"/>
    </row>
    <row r="91" spans="1:36" ht="20.100000000000001" customHeight="1" x14ac:dyDescent="0.2">
      <c r="T91" s="250"/>
      <c r="U91" s="250"/>
      <c r="V91" s="250"/>
      <c r="W91" s="250"/>
      <c r="X91" s="250"/>
      <c r="Y91" s="250"/>
      <c r="Z91" s="250"/>
      <c r="AE91" s="46"/>
      <c r="AF91" s="46"/>
    </row>
    <row r="92" spans="1:36" ht="15" customHeight="1" x14ac:dyDescent="0.2">
      <c r="B92" s="63"/>
      <c r="C92" s="148" t="s">
        <v>152</v>
      </c>
      <c r="D92" s="149" t="str">
        <f>AD2</f>
        <v>XXXXXX</v>
      </c>
      <c r="T92" s="250"/>
      <c r="U92" s="250"/>
      <c r="V92" s="250"/>
      <c r="W92" s="250"/>
      <c r="X92" s="250"/>
      <c r="Y92" s="250"/>
      <c r="Z92" s="250"/>
      <c r="AE92" s="46"/>
      <c r="AF92" s="46"/>
    </row>
    <row r="93" spans="1:36" ht="15" customHeight="1" x14ac:dyDescent="0.2">
      <c r="B93" s="70"/>
      <c r="D93" s="150" t="str">
        <f>AD1</f>
        <v>P_CRIRB_09</v>
      </c>
      <c r="T93" s="250"/>
      <c r="U93" s="250"/>
      <c r="V93" s="250"/>
      <c r="W93" s="250"/>
      <c r="X93" s="250"/>
      <c r="Y93" s="250"/>
      <c r="Z93" s="250"/>
      <c r="AE93" s="46"/>
      <c r="AF93" s="46"/>
    </row>
    <row r="94" spans="1:36" ht="15" customHeight="1" x14ac:dyDescent="0.2">
      <c r="B94" s="70"/>
      <c r="D94" s="151" t="str">
        <f>AD3</f>
        <v>DD.MM.YYYY</v>
      </c>
      <c r="T94" s="250"/>
      <c r="U94" s="250"/>
      <c r="V94" s="250"/>
      <c r="W94" s="250"/>
      <c r="X94" s="250"/>
      <c r="Y94" s="250"/>
      <c r="Z94" s="250"/>
      <c r="AE94" s="46"/>
      <c r="AF94" s="46"/>
    </row>
    <row r="95" spans="1:36" ht="15" customHeight="1" x14ac:dyDescent="0.2">
      <c r="B95" s="152"/>
      <c r="D95" s="153" t="s">
        <v>153</v>
      </c>
      <c r="T95" s="250"/>
      <c r="U95" s="250"/>
      <c r="V95" s="250"/>
      <c r="W95" s="250"/>
      <c r="X95" s="250"/>
      <c r="Y95" s="250"/>
      <c r="Z95" s="250"/>
      <c r="AE95" s="46"/>
      <c r="AF95" s="46"/>
    </row>
    <row r="96" spans="1:36" ht="15" customHeight="1" x14ac:dyDescent="0.2">
      <c r="B96" s="70"/>
      <c r="D96" s="150" t="str">
        <f>D9</f>
        <v>col. 01</v>
      </c>
      <c r="T96" s="250"/>
      <c r="U96" s="250"/>
      <c r="V96" s="250"/>
      <c r="W96" s="250"/>
      <c r="X96" s="250"/>
      <c r="Y96" s="250"/>
      <c r="Z96" s="250"/>
      <c r="AE96" s="46"/>
      <c r="AF96" s="46"/>
    </row>
    <row r="97" spans="2:32" ht="15" customHeight="1" x14ac:dyDescent="0.2">
      <c r="B97" s="77"/>
      <c r="C97" s="57"/>
      <c r="D97" s="154">
        <f>COUNTIF(D101:AA103,"ERROR")+COUNTIF(AD18:AG84,"ERROR")+COUNTIF(E10,"ERROR")</f>
        <v>0</v>
      </c>
      <c r="T97" s="250"/>
      <c r="U97" s="250"/>
      <c r="V97" s="250"/>
      <c r="W97" s="250"/>
      <c r="X97" s="250"/>
      <c r="Y97" s="250"/>
      <c r="Z97" s="250"/>
      <c r="AE97" s="46"/>
      <c r="AF97" s="46"/>
    </row>
    <row r="98" spans="2:32" ht="16.5" customHeight="1" x14ac:dyDescent="0.2">
      <c r="B98" s="46"/>
      <c r="C98" s="155"/>
      <c r="T98" s="250"/>
      <c r="U98" s="250"/>
      <c r="V98" s="250"/>
      <c r="W98" s="250"/>
      <c r="X98" s="250"/>
      <c r="Y98" s="250"/>
      <c r="Z98" s="250"/>
      <c r="AB98" s="46"/>
      <c r="AE98" s="46"/>
      <c r="AF98" s="46"/>
    </row>
    <row r="99" spans="2:32" x14ac:dyDescent="0.2">
      <c r="B99" s="46"/>
      <c r="C99" s="155"/>
      <c r="D99" s="46"/>
      <c r="T99" s="250"/>
      <c r="U99" s="250"/>
      <c r="V99" s="250"/>
      <c r="W99" s="250"/>
      <c r="X99" s="250"/>
      <c r="Y99" s="250"/>
      <c r="Z99" s="250"/>
      <c r="AB99" s="46"/>
      <c r="AE99" s="46"/>
      <c r="AF99" s="46"/>
    </row>
    <row r="100" spans="2:32" x14ac:dyDescent="0.2">
      <c r="D100" s="156" t="s">
        <v>104</v>
      </c>
      <c r="E100" s="156" t="s">
        <v>105</v>
      </c>
      <c r="F100" s="156"/>
      <c r="G100" s="156"/>
      <c r="H100" s="156"/>
      <c r="I100" s="156" t="s">
        <v>106</v>
      </c>
      <c r="J100" s="156" t="s">
        <v>107</v>
      </c>
      <c r="K100" s="156" t="s">
        <v>108</v>
      </c>
      <c r="L100" s="156" t="s">
        <v>109</v>
      </c>
      <c r="M100" s="156" t="s">
        <v>110</v>
      </c>
      <c r="N100" s="156" t="s">
        <v>111</v>
      </c>
      <c r="O100" s="156" t="s">
        <v>112</v>
      </c>
      <c r="P100" s="156" t="s">
        <v>113</v>
      </c>
      <c r="Q100" s="156" t="s">
        <v>114</v>
      </c>
      <c r="R100" s="156" t="s">
        <v>115</v>
      </c>
      <c r="S100" s="156" t="s">
        <v>116</v>
      </c>
      <c r="T100" s="240" t="s">
        <v>117</v>
      </c>
      <c r="U100" s="240" t="s">
        <v>118</v>
      </c>
      <c r="V100" s="240" t="s">
        <v>119</v>
      </c>
      <c r="W100" s="240" t="s">
        <v>120</v>
      </c>
      <c r="X100" s="240" t="s">
        <v>121</v>
      </c>
      <c r="Y100" s="240" t="s">
        <v>122</v>
      </c>
      <c r="Z100" s="240" t="s">
        <v>123</v>
      </c>
      <c r="AA100" s="156" t="s">
        <v>124</v>
      </c>
      <c r="AB100" s="46"/>
      <c r="AE100" s="46"/>
      <c r="AF100" s="46"/>
    </row>
    <row r="101" spans="2:32" x14ac:dyDescent="0.2">
      <c r="B101" s="157" t="s">
        <v>154</v>
      </c>
      <c r="C101" s="158"/>
      <c r="D101" s="46"/>
      <c r="E101" s="55"/>
      <c r="F101" s="55"/>
      <c r="G101" s="55"/>
      <c r="H101" s="55"/>
      <c r="I101" s="55"/>
      <c r="J101" s="55"/>
      <c r="K101" s="55"/>
      <c r="L101" s="55"/>
      <c r="M101" s="55"/>
      <c r="N101" s="75" t="str">
        <f>IF(ROUND(I18+L18+M18,0)=ROUND(N20+N21+N22+N23+N24,),"OK","ERROR")</f>
        <v>OK</v>
      </c>
      <c r="O101" s="46"/>
      <c r="P101" s="46"/>
      <c r="Q101" s="46"/>
      <c r="R101" s="46"/>
      <c r="S101" s="46"/>
      <c r="T101" s="251"/>
      <c r="U101" s="251"/>
      <c r="V101" s="251"/>
      <c r="W101" s="251"/>
      <c r="X101" s="251"/>
      <c r="Y101" s="251"/>
      <c r="Z101" s="251"/>
      <c r="AA101" s="55"/>
      <c r="AB101" s="46"/>
      <c r="AE101" s="46"/>
      <c r="AF101" s="46"/>
    </row>
    <row r="102" spans="2:32" x14ac:dyDescent="0.2">
      <c r="B102" s="157" t="s">
        <v>155</v>
      </c>
      <c r="C102" s="158"/>
      <c r="D102" s="46"/>
      <c r="E102" s="46"/>
      <c r="F102" s="46"/>
      <c r="G102" s="46"/>
      <c r="H102" s="46"/>
      <c r="I102" s="46"/>
      <c r="J102" s="46"/>
      <c r="K102" s="46"/>
      <c r="L102" s="46"/>
      <c r="M102" s="46"/>
      <c r="N102" s="75" t="str">
        <f>IF(ROUND(I45+L45+M45,0)=ROUND(SUM(N49:N84),0),"OK","ERROR")</f>
        <v>OK</v>
      </c>
      <c r="O102" s="46"/>
      <c r="P102" s="46"/>
      <c r="Q102" s="46"/>
      <c r="R102" s="46"/>
      <c r="S102" s="46"/>
      <c r="T102" s="252"/>
      <c r="U102" s="252"/>
      <c r="V102" s="252"/>
      <c r="W102" s="252"/>
      <c r="X102" s="252"/>
      <c r="Y102" s="252"/>
      <c r="Z102" s="252"/>
      <c r="AA102" s="46"/>
      <c r="AB102" s="46"/>
      <c r="AC102" s="46"/>
      <c r="AE102" s="46"/>
      <c r="AF102" s="46"/>
    </row>
    <row r="103" spans="2:32" x14ac:dyDescent="0.2">
      <c r="B103" s="157" t="s">
        <v>156</v>
      </c>
      <c r="C103" s="158"/>
      <c r="D103" s="46"/>
      <c r="E103" s="75" t="str">
        <f>IF(ROUND(E33,0)&lt;=ROUND(E32,0),"OK","ERROR")</f>
        <v>OK</v>
      </c>
      <c r="F103" s="75"/>
      <c r="G103" s="75"/>
      <c r="H103" s="75"/>
      <c r="I103" s="75" t="str">
        <f>IF(ROUND(I33,0)&lt;=ROUND(I32,0),"OK","ERROR")</f>
        <v>OK</v>
      </c>
      <c r="J103" s="75" t="str">
        <f>IF(ROUND(J33,0)&lt;=ROUND(J32,0),"OK","ERROR")</f>
        <v>OK</v>
      </c>
      <c r="K103" s="75" t="str">
        <f>IF(ROUND(K33,0)&lt;=ROUND(K32,0),"OK","ERROR")</f>
        <v>OK</v>
      </c>
      <c r="L103" s="46"/>
      <c r="M103" s="46"/>
      <c r="N103" s="75" t="str">
        <f>IF(ROUND(N33,0)&lt;=ROUND(N32,0),"OK","ERROR")</f>
        <v>OK</v>
      </c>
      <c r="O103" s="46"/>
      <c r="P103" s="46"/>
      <c r="Q103" s="46"/>
      <c r="R103" s="46"/>
      <c r="S103" s="46"/>
      <c r="T103" s="252"/>
      <c r="U103" s="252"/>
      <c r="V103" s="252"/>
      <c r="W103" s="252"/>
      <c r="X103" s="226" t="str">
        <f>IF(ROUND(AA33,0)&lt;=ROUND(AA32,0),"OK","ERROR")</f>
        <v>OK</v>
      </c>
      <c r="Y103" s="226" t="str">
        <f>IF(ROUND(AB33,0)&lt;=ROUND(AB32,0),"OK","ERROR")</f>
        <v>OK</v>
      </c>
      <c r="Z103" s="226" t="str">
        <f>IF(ROUND(AC33,0)&lt;=ROUND(AC32,0),"OK","ERROR")</f>
        <v>OK</v>
      </c>
      <c r="AA103" s="75" t="str">
        <f>IF(ROUND(AD33,0)&lt;=ROUND(AD32,0),"OK","ERROR")</f>
        <v>OK</v>
      </c>
      <c r="AB103" s="46"/>
      <c r="AE103" s="46"/>
      <c r="AF103" s="46"/>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row r="108" spans="2:32" x14ac:dyDescent="0.2">
      <c r="T108" s="250"/>
      <c r="U108" s="250"/>
      <c r="V108" s="250"/>
      <c r="W108" s="250"/>
      <c r="X108" s="250"/>
      <c r="Y108" s="250"/>
      <c r="Z108" s="250"/>
    </row>
    <row r="109" spans="2:32" x14ac:dyDescent="0.2">
      <c r="T109" s="250"/>
      <c r="U109" s="250"/>
      <c r="V109" s="250"/>
      <c r="W109" s="250"/>
      <c r="X109" s="250"/>
      <c r="Y109" s="250"/>
      <c r="Z109" s="250"/>
    </row>
  </sheetData>
  <mergeCells count="3">
    <mergeCell ref="J14:L14"/>
    <mergeCell ref="L15:L16"/>
    <mergeCell ref="M15:M16"/>
  </mergeCells>
  <dataValidations count="1">
    <dataValidation type="list" showInputMessage="1" showErrorMessage="1" sqref="D10" xr:uid="{00000000-0002-0000-0900-000000000000}">
      <formula1>"YES,NO"</formula1>
    </dataValidation>
  </dataValidations>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3" manualBreakCount="3">
    <brk id="13" max="1048575" man="1"/>
    <brk id="20" min="17" max="85" man="1"/>
    <brk id="28" max="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K108"/>
  <sheetViews>
    <sheetView tabSelected="1" zoomScale="85" zoomScaleNormal="85" workbookViewId="0">
      <selection activeCell="J92" sqref="J92"/>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21</v>
      </c>
      <c r="N1" s="46"/>
      <c r="R1" s="404" t="s">
        <v>341</v>
      </c>
      <c r="S1" s="404"/>
      <c r="T1" s="404"/>
      <c r="U1" s="404"/>
      <c r="V1" s="48" t="s">
        <v>47</v>
      </c>
      <c r="W1" s="49" t="str">
        <f>M1</f>
        <v>P_CRIRB_01</v>
      </c>
      <c r="X1" s="46"/>
      <c r="Y1" s="404" t="s">
        <v>341</v>
      </c>
      <c r="Z1" s="410"/>
      <c r="AA1" s="410"/>
      <c r="AB1" s="410"/>
      <c r="AC1" s="48" t="s">
        <v>47</v>
      </c>
      <c r="AD1" s="49" t="str">
        <f>M1</f>
        <v>P_CRIRB_01</v>
      </c>
      <c r="AE1" s="46"/>
      <c r="AF1" s="252"/>
    </row>
    <row r="2" spans="1:36" ht="20.25" customHeight="1" x14ac:dyDescent="0.25">
      <c r="A2" s="46"/>
      <c r="B2" s="50"/>
      <c r="C2" s="46"/>
      <c r="D2" s="46"/>
      <c r="E2" s="11" t="s">
        <v>10</v>
      </c>
      <c r="F2" s="11"/>
      <c r="G2" s="11"/>
      <c r="H2" s="50"/>
      <c r="I2" s="50"/>
      <c r="J2" s="50"/>
      <c r="K2" s="50"/>
      <c r="L2" s="48" t="s">
        <v>3</v>
      </c>
      <c r="M2" s="51" t="str">
        <f>'Delivery note'!H3</f>
        <v>XXXXXX</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tr">
        <f>'Delivery note'!H4</f>
        <v>DD.MM.YYYY</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54" t="s">
        <v>49</v>
      </c>
      <c r="F4" s="54"/>
      <c r="G4" s="54"/>
      <c r="H4" s="203"/>
      <c r="I4" s="203"/>
      <c r="J4" s="203"/>
      <c r="K4" s="50"/>
      <c r="M4" s="55"/>
      <c r="N4"/>
      <c r="R4" s="54" t="s">
        <v>49</v>
      </c>
      <c r="S4" s="50"/>
      <c r="T4" s="50"/>
      <c r="U4" s="50"/>
      <c r="W4" s="55"/>
      <c r="X4" s="203"/>
      <c r="Y4" s="209" t="s">
        <v>49</v>
      </c>
      <c r="Z4" s="203"/>
      <c r="AA4" s="203"/>
      <c r="AB4" s="20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74"/>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435"/>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SUM(Z48:Z74)</f>
        <v>0</v>
      </c>
      <c r="AD44" s="117">
        <f>SUM(AA48:AA74)</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252"/>
      <c r="AG75" s="226" t="str">
        <f t="shared" ref="AG75:AG83" si="15">IF(MIN(N75:W75)&lt;0,"ERROR","OK")</f>
        <v>OK</v>
      </c>
      <c r="AJ75" s="226" t="str">
        <f t="shared" ref="AJ75:AJ83" si="16">IF(MIN(E75:K75)&lt;0,"ERROR","OK")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252"/>
      <c r="AG76" s="226" t="str">
        <f t="shared" si="15"/>
        <v>OK</v>
      </c>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252"/>
      <c r="AG77" s="226" t="str">
        <f t="shared" si="15"/>
        <v>OK</v>
      </c>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252"/>
      <c r="AG78" s="226" t="str">
        <f t="shared" si="15"/>
        <v>OK</v>
      </c>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252"/>
      <c r="AG79" s="226" t="str">
        <f t="shared" si="15"/>
        <v>OK</v>
      </c>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252"/>
      <c r="AG80" s="226" t="str">
        <f t="shared" si="15"/>
        <v>OK</v>
      </c>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252"/>
      <c r="AG81" s="226" t="str">
        <f t="shared" si="15"/>
        <v>OK</v>
      </c>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252"/>
      <c r="AG82" s="226" t="str">
        <f t="shared" si="15"/>
        <v>OK</v>
      </c>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252"/>
      <c r="AG83" s="226" t="str">
        <f t="shared" si="15"/>
        <v>OK</v>
      </c>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252"/>
      <c r="AG84" s="226"/>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252"/>
      <c r="AG85" s="226" t="str">
        <f>IF(MIN(N85:W85)&lt;0,"ERROR","OK")</f>
        <v>OK</v>
      </c>
      <c r="AJ85" s="226" t="str">
        <f>IF(MIN(E85:K85)&lt;0,"ERROR","OK")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252"/>
      <c r="AG86" s="252"/>
    </row>
    <row r="87" spans="1:36" ht="15" customHeight="1" x14ac:dyDescent="0.2">
      <c r="A87"/>
      <c r="B87" s="145" t="str">
        <f>"Version: "&amp;D94</f>
        <v>Version: 2.00.E1</v>
      </c>
      <c r="C87"/>
      <c r="D87"/>
      <c r="E87"/>
      <c r="F87"/>
      <c r="G87"/>
      <c r="H87"/>
      <c r="I87"/>
      <c r="J87"/>
      <c r="K87"/>
      <c r="L87"/>
      <c r="M87"/>
      <c r="N87"/>
      <c r="O87"/>
      <c r="P87"/>
      <c r="Q87"/>
      <c r="R87"/>
      <c r="S87"/>
      <c r="T87"/>
      <c r="W87" s="250"/>
      <c r="X87" s="253"/>
      <c r="Y87" s="253"/>
      <c r="Z87" s="253"/>
      <c r="AA87" s="253"/>
      <c r="AB87" s="253"/>
      <c r="AC87" s="123"/>
      <c r="AE87" s="146" t="s">
        <v>148</v>
      </c>
      <c r="AF87" s="252"/>
    </row>
    <row r="88" spans="1:36" ht="21" customHeight="1" x14ac:dyDescent="0.2">
      <c r="A88" s="147" t="s">
        <v>149</v>
      </c>
      <c r="B88" s="34" t="s">
        <v>150</v>
      </c>
      <c r="C88"/>
      <c r="D88"/>
      <c r="E88"/>
      <c r="F88"/>
      <c r="G88"/>
      <c r="H88"/>
      <c r="I88"/>
      <c r="J88"/>
      <c r="K88"/>
      <c r="L88"/>
      <c r="M88"/>
      <c r="N88"/>
      <c r="O88"/>
      <c r="P88"/>
      <c r="Q88"/>
      <c r="R88"/>
      <c r="S88"/>
      <c r="T88"/>
      <c r="W88" s="250"/>
      <c r="X88" s="253"/>
      <c r="Y88" s="253"/>
      <c r="Z88" s="253"/>
      <c r="AA88" s="253"/>
      <c r="AB88" s="253"/>
      <c r="AC88" s="123"/>
      <c r="AE88" s="46"/>
      <c r="AF88" s="252"/>
      <c r="AG88" s="252"/>
    </row>
    <row r="89" spans="1:36" ht="15" customHeight="1" x14ac:dyDescent="0.2">
      <c r="B89" s="34" t="s">
        <v>151</v>
      </c>
      <c r="T89" s="250"/>
      <c r="U89" s="250"/>
      <c r="V89" s="250"/>
      <c r="W89" s="250"/>
      <c r="X89" s="250"/>
      <c r="Y89" s="250"/>
      <c r="Z89" s="250"/>
      <c r="AA89" s="250"/>
      <c r="AB89" s="252"/>
      <c r="AE89" s="46"/>
      <c r="AF89" s="252"/>
    </row>
    <row r="90" spans="1:36" ht="20.100000000000001" customHeight="1" x14ac:dyDescent="0.2">
      <c r="T90" s="250"/>
      <c r="U90" s="250"/>
      <c r="V90" s="250"/>
      <c r="W90" s="250"/>
      <c r="X90" s="250"/>
      <c r="Y90" s="250"/>
      <c r="Z90" s="250"/>
      <c r="AA90" s="250"/>
      <c r="AE90" s="46"/>
      <c r="AF90" s="252"/>
    </row>
    <row r="91" spans="1:36" ht="15" customHeight="1" x14ac:dyDescent="0.2">
      <c r="B91" s="63"/>
      <c r="C91" s="148" t="s">
        <v>152</v>
      </c>
      <c r="D91" s="149" t="str">
        <f>AD2</f>
        <v>XXXXXX</v>
      </c>
      <c r="T91" s="250"/>
      <c r="U91" s="250"/>
      <c r="V91" s="250"/>
      <c r="W91" s="250"/>
      <c r="X91" s="250"/>
      <c r="Y91" s="250"/>
      <c r="Z91" s="250"/>
      <c r="AA91" s="250"/>
      <c r="AE91" s="46"/>
      <c r="AF91" s="252"/>
    </row>
    <row r="92" spans="1:36" ht="15" customHeight="1" x14ac:dyDescent="0.2">
      <c r="B92" s="70"/>
      <c r="D92" s="150" t="str">
        <f>AD1</f>
        <v>P_CRIRB_01</v>
      </c>
      <c r="T92" s="250"/>
      <c r="U92" s="250"/>
      <c r="V92" s="250"/>
      <c r="W92" s="250"/>
      <c r="X92" s="250"/>
      <c r="Y92" s="250"/>
      <c r="Z92" s="250"/>
      <c r="AA92" s="250"/>
      <c r="AE92" s="46"/>
      <c r="AF92" s="252"/>
    </row>
    <row r="93" spans="1:36" ht="15" customHeight="1" x14ac:dyDescent="0.2">
      <c r="B93" s="70"/>
      <c r="D93" s="151" t="str">
        <f>AD3</f>
        <v>DD.MM.YYYY</v>
      </c>
      <c r="T93" s="250"/>
      <c r="U93" s="250"/>
      <c r="V93" s="250"/>
      <c r="W93" s="250"/>
      <c r="X93" s="250"/>
      <c r="Y93" s="250"/>
      <c r="Z93" s="250"/>
      <c r="AA93" s="250"/>
      <c r="AE93" s="46"/>
      <c r="AF93" s="252"/>
    </row>
    <row r="94" spans="1:36" ht="15" customHeight="1" x14ac:dyDescent="0.2">
      <c r="B94" s="152"/>
      <c r="D94" s="153" t="s">
        <v>153</v>
      </c>
      <c r="T94" s="250"/>
      <c r="U94" s="250"/>
      <c r="V94" s="250"/>
      <c r="W94" s="250"/>
      <c r="X94" s="250"/>
      <c r="Y94" s="250"/>
      <c r="Z94" s="250"/>
      <c r="AA94" s="250"/>
      <c r="AE94" s="46"/>
      <c r="AF94" s="252"/>
    </row>
    <row r="95" spans="1:36" ht="15" customHeight="1" x14ac:dyDescent="0.2">
      <c r="B95" s="70"/>
      <c r="D95" s="150" t="str">
        <f>D8</f>
        <v>col. 01</v>
      </c>
      <c r="T95" s="250"/>
      <c r="U95" s="250"/>
      <c r="V95" s="250"/>
      <c r="W95" s="250"/>
      <c r="X95" s="250"/>
      <c r="Y95" s="250"/>
      <c r="Z95" s="250"/>
      <c r="AA95" s="250"/>
      <c r="AE95" s="46"/>
      <c r="AF95" s="252"/>
    </row>
    <row r="96" spans="1:36" ht="15" customHeight="1" x14ac:dyDescent="0.2">
      <c r="B96" s="77"/>
      <c r="C96" s="57"/>
      <c r="D96" s="154">
        <f>COUNTIF(D100:AA102,"ERROR")+COUNTIF(AD17:AG83,"ERROR")+COUNTIF(E9,"ERROR")</f>
        <v>0</v>
      </c>
      <c r="T96" s="250"/>
      <c r="U96" s="250"/>
      <c r="V96" s="250"/>
      <c r="W96" s="250"/>
      <c r="X96" s="250"/>
      <c r="Y96" s="250"/>
      <c r="Z96" s="250"/>
      <c r="AA96" s="250"/>
      <c r="AE96" s="46"/>
      <c r="AF96" s="252"/>
    </row>
    <row r="97" spans="2:32" ht="16.5" customHeight="1" x14ac:dyDescent="0.2">
      <c r="B97" s="46"/>
      <c r="C97" s="155"/>
      <c r="T97" s="250"/>
      <c r="U97" s="250"/>
      <c r="V97" s="250"/>
      <c r="W97" s="250"/>
      <c r="X97" s="250"/>
      <c r="Y97" s="250"/>
      <c r="Z97" s="250"/>
      <c r="AA97" s="250"/>
      <c r="AB97" s="46"/>
      <c r="AE97" s="46"/>
      <c r="AF97" s="252"/>
    </row>
    <row r="98" spans="2:32" x14ac:dyDescent="0.2">
      <c r="B98" s="46"/>
      <c r="C98" s="155"/>
      <c r="D98" s="46"/>
      <c r="K98" s="34" t="s">
        <v>354</v>
      </c>
      <c r="T98" s="250"/>
      <c r="U98" s="250"/>
      <c r="V98" s="250"/>
      <c r="W98" s="250"/>
      <c r="X98" s="250"/>
      <c r="Y98" s="250"/>
      <c r="Z98" s="250"/>
      <c r="AA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111</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240"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251"/>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252"/>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226" t="str">
        <f>IF(ROUND(AD32,0)&lt;=ROUND(AD31,0),"OK","ERROR")</f>
        <v>OK</v>
      </c>
      <c r="AB102" s="46"/>
      <c r="AE102" s="46"/>
      <c r="AF102" s="252"/>
    </row>
    <row r="103" spans="2:32" x14ac:dyDescent="0.2">
      <c r="T103" s="250"/>
      <c r="U103" s="250"/>
      <c r="V103" s="250"/>
      <c r="W103" s="250"/>
      <c r="X103" s="250"/>
      <c r="Y103" s="250"/>
      <c r="Z103" s="250"/>
      <c r="AA103" s="250"/>
    </row>
    <row r="104" spans="2:32" x14ac:dyDescent="0.2">
      <c r="T104" s="250"/>
      <c r="U104" s="250"/>
      <c r="V104" s="250"/>
      <c r="W104" s="250"/>
      <c r="X104" s="250"/>
      <c r="Y104" s="250"/>
      <c r="Z104" s="250"/>
      <c r="AA104" s="250"/>
    </row>
    <row r="105" spans="2:32" x14ac:dyDescent="0.2">
      <c r="T105" s="250"/>
      <c r="U105" s="250"/>
      <c r="V105" s="250"/>
      <c r="W105" s="250"/>
      <c r="X105" s="250"/>
      <c r="Y105" s="250"/>
      <c r="Z105" s="250"/>
      <c r="AA105" s="250"/>
    </row>
    <row r="106" spans="2:32" x14ac:dyDescent="0.2">
      <c r="T106" s="250"/>
      <c r="U106" s="250"/>
      <c r="V106" s="250"/>
      <c r="W106" s="250"/>
      <c r="X106" s="250"/>
      <c r="Y106" s="250"/>
      <c r="Z106" s="250"/>
      <c r="AA106" s="250"/>
    </row>
    <row r="107" spans="2:32" x14ac:dyDescent="0.2">
      <c r="T107" s="250"/>
      <c r="U107" s="250"/>
      <c r="V107" s="250"/>
      <c r="W107" s="250"/>
      <c r="X107" s="250"/>
      <c r="Y107" s="250"/>
      <c r="Z107" s="250"/>
      <c r="AA107" s="250"/>
    </row>
    <row r="108" spans="2:32" x14ac:dyDescent="0.2">
      <c r="T108" s="250"/>
      <c r="U108" s="250"/>
      <c r="V108" s="250"/>
      <c r="W108" s="250"/>
      <c r="X108" s="250"/>
      <c r="Y108" s="250"/>
      <c r="Z108" s="250"/>
      <c r="AA108" s="250"/>
    </row>
  </sheetData>
  <mergeCells count="3">
    <mergeCell ref="J13:L13"/>
    <mergeCell ref="L14:L15"/>
    <mergeCell ref="M14:M15"/>
  </mergeCells>
  <phoneticPr fontId="28" type="noConversion"/>
  <dataValidations disablePrompts="1" count="1">
    <dataValidation type="list" showInputMessage="1" showErrorMessage="1" sqref="D9" xr:uid="{00000000-0002-0000-0100-000000000000}">
      <formula1>"YES,NO"</formula1>
    </dataValidation>
  </dataValidations>
  <printOptions gridLines="1" gridLinesSet="0"/>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2" manualBreakCount="2">
    <brk id="13" max="1048575" man="1"/>
    <brk id="20" max="7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K109"/>
  <sheetViews>
    <sheetView zoomScale="70" zoomScaleNormal="70" workbookViewId="0">
      <selection activeCell="I4" sqref="I4"/>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22</v>
      </c>
      <c r="N1" s="46"/>
      <c r="R1" s="404" t="s">
        <v>341</v>
      </c>
      <c r="S1" s="404"/>
      <c r="T1" s="404"/>
      <c r="U1" s="404"/>
      <c r="V1" s="48" t="s">
        <v>47</v>
      </c>
      <c r="W1" s="49" t="str">
        <f>M1</f>
        <v>P_CRIRB_02</v>
      </c>
      <c r="X1" s="46"/>
      <c r="Y1" s="404" t="s">
        <v>341</v>
      </c>
      <c r="Z1" s="410"/>
      <c r="AA1" s="410"/>
      <c r="AB1" s="410"/>
      <c r="AC1" s="48" t="s">
        <v>47</v>
      </c>
      <c r="AD1" s="49" t="str">
        <f>M1</f>
        <v>P_CRIRB_02</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160" t="s">
        <v>166</v>
      </c>
      <c r="F4" s="160"/>
      <c r="G4" s="160"/>
      <c r="H4" s="203"/>
      <c r="I4" s="203"/>
      <c r="J4" s="203"/>
      <c r="K4" s="50"/>
      <c r="M4" s="55"/>
      <c r="N4"/>
      <c r="R4" s="160" t="s">
        <v>166</v>
      </c>
      <c r="S4" s="160"/>
      <c r="T4" s="160"/>
      <c r="U4" s="50"/>
      <c r="W4" s="55"/>
      <c r="X4" s="203"/>
      <c r="Y4" s="160" t="s">
        <v>166</v>
      </c>
      <c r="Z4" s="160"/>
      <c r="AA4" s="160"/>
      <c r="AB4" s="20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433"/>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SUM(Z48:Z74)</f>
        <v>0</v>
      </c>
      <c r="AD44" s="117">
        <f>SUM(AA48:AA74)</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IF(MIN(N75:W75)&lt;0,"ERROR","OK")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IF(MIN(N85:W85)&lt;0,"ERROR","OK")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46"/>
      <c r="AF86" s="252"/>
      <c r="AG86" s="252"/>
    </row>
    <row r="87" spans="1:36" ht="15" customHeight="1" x14ac:dyDescent="0.2">
      <c r="A87"/>
      <c r="B87" s="145" t="str">
        <f>"Version: "&amp;D94</f>
        <v>Version: 2.00.E1</v>
      </c>
      <c r="C87"/>
      <c r="D87"/>
      <c r="E87"/>
      <c r="F87"/>
      <c r="G87"/>
      <c r="H87"/>
      <c r="I87"/>
      <c r="J87"/>
      <c r="K87"/>
      <c r="L87"/>
      <c r="M87"/>
      <c r="N87"/>
      <c r="O87"/>
      <c r="P87"/>
      <c r="Q87"/>
      <c r="R87"/>
      <c r="S87"/>
      <c r="T87"/>
      <c r="W87" s="250"/>
      <c r="X87" s="253"/>
      <c r="Y87" s="253"/>
      <c r="Z87" s="253"/>
      <c r="AA87" s="253"/>
      <c r="AB87" s="253"/>
      <c r="AC87"/>
      <c r="AD87"/>
      <c r="AE87" s="146" t="s">
        <v>148</v>
      </c>
      <c r="AF87" s="252"/>
    </row>
    <row r="88" spans="1:36" ht="21" customHeight="1" x14ac:dyDescent="0.2">
      <c r="A88" s="147" t="s">
        <v>149</v>
      </c>
      <c r="B88" s="34" t="s">
        <v>150</v>
      </c>
      <c r="C88"/>
      <c r="D88"/>
      <c r="E88"/>
      <c r="F88"/>
      <c r="G88"/>
      <c r="H88"/>
      <c r="I88"/>
      <c r="J88"/>
      <c r="K88"/>
      <c r="L88"/>
      <c r="M88"/>
      <c r="N88"/>
      <c r="O88"/>
      <c r="P88"/>
      <c r="Q88"/>
      <c r="R88"/>
      <c r="S88"/>
      <c r="T88"/>
      <c r="W88" s="250"/>
      <c r="X88" s="253"/>
      <c r="Y88" s="253"/>
      <c r="Z88" s="253"/>
      <c r="AA88" s="253"/>
      <c r="AB88" s="253"/>
      <c r="AC88"/>
      <c r="AD88"/>
      <c r="AE88" s="46"/>
      <c r="AF88" s="252"/>
      <c r="AG88" s="252"/>
    </row>
    <row r="89" spans="1:36" ht="15" customHeight="1" x14ac:dyDescent="0.2">
      <c r="B89" s="34" t="s">
        <v>151</v>
      </c>
      <c r="T89" s="250"/>
      <c r="U89" s="250"/>
      <c r="V89" s="250"/>
      <c r="W89" s="250"/>
      <c r="X89" s="250"/>
      <c r="Y89" s="250"/>
      <c r="Z89" s="250"/>
      <c r="AA89" s="250"/>
      <c r="AB89" s="250"/>
      <c r="AE89" s="46"/>
      <c r="AF89" s="252"/>
    </row>
    <row r="90" spans="1:36" ht="20.100000000000001" customHeight="1" x14ac:dyDescent="0.2">
      <c r="T90" s="250"/>
      <c r="U90" s="250"/>
      <c r="V90" s="250"/>
      <c r="W90" s="250"/>
      <c r="X90" s="250"/>
      <c r="Y90" s="250"/>
      <c r="Z90" s="250"/>
      <c r="AA90" s="250"/>
      <c r="AE90" s="46"/>
      <c r="AF90" s="252"/>
    </row>
    <row r="91" spans="1:36" ht="15" customHeight="1" x14ac:dyDescent="0.2">
      <c r="B91" s="63"/>
      <c r="C91" s="148" t="s">
        <v>152</v>
      </c>
      <c r="D91" s="149" t="str">
        <f>AD2</f>
        <v>XXXXXX</v>
      </c>
      <c r="T91" s="250"/>
      <c r="U91" s="250"/>
      <c r="V91" s="250"/>
      <c r="W91" s="250"/>
      <c r="X91" s="250"/>
      <c r="Y91" s="250"/>
      <c r="Z91" s="250"/>
      <c r="AA91" s="250"/>
      <c r="AE91" s="46"/>
      <c r="AF91" s="252"/>
    </row>
    <row r="92" spans="1:36" ht="15" customHeight="1" x14ac:dyDescent="0.2">
      <c r="B92" s="70"/>
      <c r="D92" s="150" t="str">
        <f>AD1</f>
        <v>P_CRIRB_02</v>
      </c>
      <c r="T92" s="250"/>
      <c r="U92" s="250"/>
      <c r="V92" s="250"/>
      <c r="W92" s="250"/>
      <c r="X92" s="250"/>
      <c r="Y92" s="250"/>
      <c r="Z92" s="250"/>
      <c r="AA92" s="250"/>
      <c r="AE92" s="46"/>
      <c r="AF92" s="252"/>
    </row>
    <row r="93" spans="1:36" ht="15" customHeight="1" x14ac:dyDescent="0.2">
      <c r="B93" s="70"/>
      <c r="D93" s="151" t="str">
        <f>AD3</f>
        <v>DD.MM.YYYY</v>
      </c>
      <c r="T93" s="250"/>
      <c r="U93" s="250"/>
      <c r="V93" s="250"/>
      <c r="W93" s="250"/>
      <c r="X93" s="250"/>
      <c r="Y93" s="250"/>
      <c r="Z93" s="250"/>
      <c r="AA93" s="250"/>
      <c r="AE93" s="46"/>
      <c r="AF93" s="252"/>
    </row>
    <row r="94" spans="1:36" ht="15" customHeight="1" x14ac:dyDescent="0.2">
      <c r="B94" s="152"/>
      <c r="D94" s="153" t="s">
        <v>153</v>
      </c>
      <c r="T94" s="250"/>
      <c r="U94" s="250"/>
      <c r="V94" s="250"/>
      <c r="W94" s="250"/>
      <c r="X94" s="250"/>
      <c r="Y94" s="250"/>
      <c r="Z94" s="250"/>
      <c r="AA94" s="250"/>
      <c r="AE94" s="46"/>
      <c r="AF94" s="252"/>
    </row>
    <row r="95" spans="1:36" ht="15" customHeight="1" x14ac:dyDescent="0.2">
      <c r="B95" s="70"/>
      <c r="D95" s="150" t="str">
        <f>D8</f>
        <v>col. 01</v>
      </c>
      <c r="T95" s="250"/>
      <c r="U95" s="250"/>
      <c r="V95" s="250"/>
      <c r="W95" s="250"/>
      <c r="X95" s="250"/>
      <c r="Y95" s="250"/>
      <c r="Z95" s="250"/>
      <c r="AA95" s="250"/>
      <c r="AE95" s="46"/>
      <c r="AF95" s="252"/>
    </row>
    <row r="96" spans="1:36" ht="15" customHeight="1" x14ac:dyDescent="0.2">
      <c r="B96" s="77"/>
      <c r="C96" s="57"/>
      <c r="D96" s="154">
        <f>COUNTIF(D100:AA102,"ERROR")+COUNTIF(AD17:AG83,"ERROR")+COUNTIF(E9,"ERROR")</f>
        <v>0</v>
      </c>
      <c r="T96" s="250"/>
      <c r="U96" s="250"/>
      <c r="V96" s="250"/>
      <c r="W96" s="250"/>
      <c r="X96" s="250"/>
      <c r="Y96" s="250"/>
      <c r="Z96" s="250"/>
      <c r="AA96" s="250"/>
      <c r="AE96" s="46"/>
      <c r="AF96" s="252"/>
    </row>
    <row r="97" spans="2:32" ht="16.5" customHeight="1" x14ac:dyDescent="0.2">
      <c r="B97" s="46"/>
      <c r="C97" s="155"/>
      <c r="T97" s="250"/>
      <c r="U97" s="250"/>
      <c r="V97" s="250"/>
      <c r="W97" s="250"/>
      <c r="X97" s="250"/>
      <c r="Y97" s="250"/>
      <c r="Z97" s="250"/>
      <c r="AA97" s="250"/>
      <c r="AB97" s="46"/>
      <c r="AE97" s="46"/>
      <c r="AF97" s="252"/>
    </row>
    <row r="98" spans="2:32" x14ac:dyDescent="0.2">
      <c r="B98" s="46"/>
      <c r="C98" s="155"/>
      <c r="D98" s="46"/>
      <c r="T98" s="250"/>
      <c r="U98" s="250"/>
      <c r="V98" s="250"/>
      <c r="W98" s="250"/>
      <c r="X98" s="250"/>
      <c r="Y98" s="250"/>
      <c r="Z98" s="250"/>
      <c r="AA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111</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240"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251"/>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252"/>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226" t="str">
        <f>IF(ROUND(AD32,0)&lt;=ROUND(AD31,0),"OK","ERROR")</f>
        <v>OK</v>
      </c>
      <c r="AB102" s="46"/>
      <c r="AE102" s="46"/>
      <c r="AF102" s="252"/>
    </row>
    <row r="103" spans="2:32" x14ac:dyDescent="0.2">
      <c r="T103" s="250"/>
      <c r="U103" s="250"/>
      <c r="V103" s="250"/>
      <c r="W103" s="250"/>
      <c r="X103" s="250"/>
      <c r="Y103" s="250"/>
      <c r="Z103" s="250"/>
      <c r="AA103" s="250"/>
    </row>
    <row r="104" spans="2:32" x14ac:dyDescent="0.2">
      <c r="T104" s="250"/>
      <c r="U104" s="250"/>
      <c r="V104" s="250"/>
      <c r="W104" s="250"/>
      <c r="X104" s="250"/>
      <c r="Y104" s="250"/>
      <c r="Z104" s="250"/>
      <c r="AA104" s="250"/>
    </row>
    <row r="105" spans="2:32" x14ac:dyDescent="0.2">
      <c r="T105" s="250"/>
      <c r="U105" s="250"/>
      <c r="V105" s="250"/>
      <c r="W105" s="250"/>
      <c r="X105" s="250"/>
      <c r="Y105" s="250"/>
      <c r="Z105" s="250"/>
      <c r="AA105" s="250"/>
    </row>
    <row r="106" spans="2:32" x14ac:dyDescent="0.2">
      <c r="T106" s="250"/>
      <c r="U106" s="250"/>
      <c r="V106" s="250"/>
      <c r="W106" s="250"/>
      <c r="X106" s="250"/>
      <c r="Y106" s="250"/>
      <c r="Z106" s="250"/>
      <c r="AA106" s="250"/>
    </row>
    <row r="107" spans="2:32" x14ac:dyDescent="0.2">
      <c r="T107" s="250"/>
      <c r="U107" s="250"/>
      <c r="V107" s="250"/>
      <c r="W107" s="250"/>
      <c r="X107" s="250"/>
      <c r="Y107" s="250"/>
      <c r="Z107" s="250"/>
      <c r="AA107" s="250"/>
    </row>
    <row r="108" spans="2:32" x14ac:dyDescent="0.2">
      <c r="T108" s="250"/>
      <c r="U108" s="250"/>
      <c r="V108" s="250"/>
      <c r="W108" s="250"/>
      <c r="X108" s="250"/>
      <c r="Y108" s="250"/>
      <c r="Z108" s="250"/>
      <c r="AA108" s="250"/>
    </row>
    <row r="109" spans="2:32" x14ac:dyDescent="0.2">
      <c r="T109" s="250"/>
      <c r="U109" s="250"/>
      <c r="V109" s="250"/>
      <c r="W109" s="250"/>
      <c r="X109" s="250"/>
      <c r="Y109" s="250"/>
      <c r="Z109" s="250"/>
      <c r="AA109" s="250"/>
    </row>
  </sheetData>
  <mergeCells count="3">
    <mergeCell ref="J13:L13"/>
    <mergeCell ref="L14:L15"/>
    <mergeCell ref="M14:M15"/>
  </mergeCells>
  <phoneticPr fontId="28" type="noConversion"/>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3" manualBreakCount="3">
    <brk id="13" max="1048575" man="1"/>
    <brk id="20" min="16" max="84" man="1"/>
    <brk id="28" max="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K109"/>
  <sheetViews>
    <sheetView zoomScale="70" zoomScaleNormal="70" workbookViewId="0">
      <selection activeCell="N3" sqref="N3"/>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23</v>
      </c>
      <c r="N1" s="46"/>
      <c r="R1" s="404" t="s">
        <v>341</v>
      </c>
      <c r="S1" s="404"/>
      <c r="T1" s="404"/>
      <c r="U1" s="404"/>
      <c r="V1" s="48" t="s">
        <v>47</v>
      </c>
      <c r="W1" s="49" t="str">
        <f>M1</f>
        <v>P_CRIRB_03</v>
      </c>
      <c r="X1" s="46"/>
      <c r="Y1" s="404" t="s">
        <v>341</v>
      </c>
      <c r="Z1" s="410"/>
      <c r="AA1" s="410"/>
      <c r="AB1" s="410"/>
      <c r="AC1" s="48" t="s">
        <v>47</v>
      </c>
      <c r="AD1" s="49" t="str">
        <f>M1</f>
        <v>P_CRIRB_03</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405" t="s">
        <v>178</v>
      </c>
      <c r="F4" s="405"/>
      <c r="G4" s="405"/>
      <c r="H4" s="406"/>
      <c r="I4" s="406"/>
      <c r="J4" s="406"/>
      <c r="K4" s="204"/>
      <c r="L4" s="204"/>
      <c r="M4" s="204"/>
      <c r="N4" s="204"/>
      <c r="R4" s="405" t="s">
        <v>178</v>
      </c>
      <c r="S4" s="405"/>
      <c r="T4" s="405"/>
      <c r="U4" s="406"/>
      <c r="V4" s="406"/>
      <c r="W4" s="406"/>
      <c r="X4" s="203"/>
      <c r="Y4" s="405" t="s">
        <v>178</v>
      </c>
      <c r="Z4" s="405"/>
      <c r="AA4" s="405"/>
      <c r="AB4" s="406"/>
      <c r="AC4" s="406"/>
      <c r="AD4" s="406"/>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433"/>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442" t="str">
        <f>IF(MIN(E17:K17)&lt;0,"ERROR","OK")</f>
        <v>OK</v>
      </c>
      <c r="AH17" s="442" t="str">
        <f>IF(L17&lt;=0,"OK","ERROR")</f>
        <v>OK</v>
      </c>
      <c r="AI17" s="442" t="str">
        <f>IF(M17&gt;=0,"OK","ERROR")</f>
        <v>OK</v>
      </c>
      <c r="AJ17" s="442"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443" t="str">
        <f>IF(MIN(E20:K20)&lt;0,"ERROR","OK")</f>
        <v>OK</v>
      </c>
      <c r="AH20" s="252"/>
      <c r="AI20" s="441"/>
      <c r="AJ20" s="443"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443" t="str">
        <f>IF(MIN(E21:K21)&lt;0,"ERROR","OK")</f>
        <v>OK</v>
      </c>
      <c r="AH21" s="252"/>
      <c r="AI21" s="252"/>
      <c r="AJ21" s="443"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443" t="str">
        <f>IF(MIN(E22:K22)&lt;0,"ERROR","OK")</f>
        <v>OK</v>
      </c>
      <c r="AH22" s="252"/>
      <c r="AI22" s="252"/>
      <c r="AJ22" s="443"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443" t="str">
        <f>IF(MIN(E23:K23)&lt;0,"ERROR","OK")</f>
        <v>OK</v>
      </c>
      <c r="AH23" s="252"/>
      <c r="AI23" s="252"/>
      <c r="AJ23" s="443"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443" t="str">
        <f>IF(MIN(E24:K24)&lt;0,"ERROR","OK")</f>
        <v>OK</v>
      </c>
      <c r="AH24" s="252"/>
      <c r="AI24" s="252"/>
      <c r="AJ24" s="443"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443" t="str">
        <f>IF(MIN(E26:K26)&lt;0,"ERROR","OK")</f>
        <v>OK</v>
      </c>
      <c r="AH26" s="252"/>
      <c r="AI26" s="252"/>
      <c r="AJ26" s="443"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443" t="str">
        <f t="shared" ref="AG29:AG38" si="8">IF(MIN(E29:K29)&lt;0,"ERROR","OK")</f>
        <v>OK</v>
      </c>
      <c r="AH29" s="252"/>
      <c r="AI29" s="252"/>
      <c r="AJ29" s="443"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443" t="str">
        <f t="shared" si="8"/>
        <v>OK</v>
      </c>
      <c r="AH30" s="252"/>
      <c r="AI30" s="252"/>
      <c r="AJ30" s="443"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443" t="str">
        <f t="shared" si="8"/>
        <v>OK</v>
      </c>
      <c r="AH31" s="252"/>
      <c r="AI31" s="252"/>
      <c r="AJ31" s="443"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443" t="str">
        <f t="shared" si="8"/>
        <v>OK</v>
      </c>
      <c r="AH32" s="252"/>
      <c r="AI32" s="252"/>
      <c r="AJ32" s="443"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443" t="str">
        <f t="shared" si="8"/>
        <v>OK</v>
      </c>
      <c r="AH33" s="252"/>
      <c r="AI33" s="252"/>
      <c r="AJ33" s="443"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443" t="str">
        <f t="shared" si="8"/>
        <v>OK</v>
      </c>
      <c r="AH34" s="252"/>
      <c r="AI34" s="252"/>
      <c r="AJ34" s="443"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443" t="str">
        <f t="shared" si="8"/>
        <v>OK</v>
      </c>
      <c r="AH35" s="252"/>
      <c r="AI35" s="252"/>
      <c r="AJ35" s="443"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443" t="str">
        <f t="shared" si="8"/>
        <v>OK</v>
      </c>
      <c r="AH36" s="252"/>
      <c r="AI36" s="252"/>
      <c r="AJ36" s="443"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443" t="str">
        <f t="shared" si="8"/>
        <v>OK</v>
      </c>
      <c r="AH37" s="252"/>
      <c r="AI37" s="252"/>
      <c r="AJ37" s="443"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443" t="str">
        <f t="shared" si="8"/>
        <v>OK</v>
      </c>
      <c r="AH38" s="252"/>
      <c r="AI38" s="252"/>
      <c r="AJ38" s="443"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443" t="str">
        <f>IF(MIN(E40:K40)&lt;0,"ERROR","OK")</f>
        <v>OK</v>
      </c>
      <c r="AH40" s="443" t="str">
        <f>IF(L40&lt;=0,"OK","ERROR")</f>
        <v>OK</v>
      </c>
      <c r="AI40" s="443" t="str">
        <f>IF(M40&gt;=0,"OK","ERROR")</f>
        <v>OK</v>
      </c>
      <c r="AJ40" s="443"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443" t="str">
        <f>IF(MIN(E42:K42)&lt;0,"ERROR","OK")</f>
        <v>OK</v>
      </c>
      <c r="AH42" s="443" t="str">
        <f>IF(L42&lt;=0,"OK","ERROR")</f>
        <v>OK</v>
      </c>
      <c r="AI42" s="443" t="str">
        <f>IF(M42&gt;=0,"OK","ERROR")</f>
        <v>OK</v>
      </c>
      <c r="AJ42" s="443"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SUM(Z48:Z74)</f>
        <v>0</v>
      </c>
      <c r="AD44" s="117">
        <f>SUM(AA48:AA74)</f>
        <v>0</v>
      </c>
      <c r="AE44" s="73">
        <v>21</v>
      </c>
      <c r="AF44" s="440"/>
      <c r="AG44" s="443" t="str">
        <f>IF(MIN(E44:K44)&lt;0,"ERROR","OK")</f>
        <v>OK</v>
      </c>
      <c r="AH44" s="443" t="str">
        <f>IF(L44&lt;=0,"OK","ERROR")</f>
        <v>OK</v>
      </c>
      <c r="AI44" s="443" t="str">
        <f>IF(M44&gt;=0,"OK","ERROR")</f>
        <v>OK</v>
      </c>
      <c r="AJ44" s="443"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IF(MIN(N75:W75)&lt;0,"ERROR","OK")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IF(MIN(N85:W85)&lt;0,"ERROR","OK")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ht="15" customHeight="1" x14ac:dyDescent="0.2">
      <c r="A87"/>
      <c r="B87" s="145" t="str">
        <f>"Version: "&amp;D94</f>
        <v>Version: 2.00.E1</v>
      </c>
      <c r="C87"/>
      <c r="D87"/>
      <c r="E87"/>
      <c r="F87"/>
      <c r="G87"/>
      <c r="H87"/>
      <c r="I87"/>
      <c r="J87"/>
      <c r="K87"/>
      <c r="L87"/>
      <c r="M87"/>
      <c r="N87"/>
      <c r="O87"/>
      <c r="P87"/>
      <c r="Q87"/>
      <c r="R87"/>
      <c r="S87"/>
      <c r="T87"/>
      <c r="W87" s="250"/>
      <c r="X87" s="253"/>
      <c r="Y87" s="253"/>
      <c r="Z87" s="253"/>
      <c r="AA87" s="253"/>
      <c r="AB87" s="253"/>
      <c r="AC87"/>
      <c r="AD87"/>
      <c r="AE87" s="146" t="s">
        <v>148</v>
      </c>
      <c r="AF87" s="439"/>
      <c r="AH87" s="252"/>
      <c r="AI87" s="252"/>
    </row>
    <row r="88" spans="1:36" ht="21" customHeight="1" x14ac:dyDescent="0.2">
      <c r="A88" s="147" t="s">
        <v>149</v>
      </c>
      <c r="B88" s="34" t="s">
        <v>150</v>
      </c>
      <c r="C88"/>
      <c r="D88"/>
      <c r="E88"/>
      <c r="F88"/>
      <c r="G88"/>
      <c r="H88"/>
      <c r="I88"/>
      <c r="J88"/>
      <c r="K88"/>
      <c r="L88"/>
      <c r="M88"/>
      <c r="N88"/>
      <c r="O88"/>
      <c r="P88"/>
      <c r="Q88"/>
      <c r="R88"/>
      <c r="S88"/>
      <c r="T88"/>
      <c r="W88" s="250"/>
      <c r="X88" s="253"/>
      <c r="Y88" s="253"/>
      <c r="Z88" s="253"/>
      <c r="AA88" s="253"/>
      <c r="AB88" s="253"/>
      <c r="AC88"/>
      <c r="AD88"/>
      <c r="AE88" s="46"/>
      <c r="AF88" s="439"/>
      <c r="AH88" s="252"/>
      <c r="AI88" s="252"/>
      <c r="AJ88" s="252"/>
    </row>
    <row r="89" spans="1:36" ht="15" customHeight="1" x14ac:dyDescent="0.2">
      <c r="B89" s="34" t="s">
        <v>151</v>
      </c>
      <c r="W89" s="250"/>
      <c r="X89" s="250"/>
      <c r="Y89" s="250"/>
      <c r="Z89" s="250"/>
      <c r="AA89" s="250"/>
      <c r="AB89" s="250"/>
      <c r="AE89" s="46"/>
      <c r="AH89" s="252"/>
      <c r="AI89" s="252"/>
    </row>
    <row r="90" spans="1:36" ht="20.100000000000001" customHeight="1" x14ac:dyDescent="0.2">
      <c r="T90" s="250"/>
      <c r="U90" s="250"/>
      <c r="V90" s="250"/>
      <c r="W90" s="250"/>
      <c r="X90" s="250"/>
      <c r="Y90" s="250"/>
      <c r="Z90" s="250"/>
      <c r="AB90" s="182"/>
      <c r="AE90" s="46"/>
      <c r="AF90" s="252"/>
    </row>
    <row r="91" spans="1:36" ht="15" customHeight="1" x14ac:dyDescent="0.2">
      <c r="B91" s="63"/>
      <c r="C91" s="148" t="s">
        <v>152</v>
      </c>
      <c r="D91" s="149" t="str">
        <f>AD2</f>
        <v>XXXXXX</v>
      </c>
      <c r="T91" s="250"/>
      <c r="U91" s="250"/>
      <c r="V91" s="250"/>
      <c r="W91" s="250"/>
      <c r="X91" s="250"/>
      <c r="Y91" s="250"/>
      <c r="Z91" s="250"/>
      <c r="AE91" s="46"/>
      <c r="AF91" s="252"/>
    </row>
    <row r="92" spans="1:36" ht="15" customHeight="1" x14ac:dyDescent="0.2">
      <c r="B92" s="70"/>
      <c r="D92" s="150" t="str">
        <f>AD1</f>
        <v>P_CRIRB_03</v>
      </c>
      <c r="T92" s="250"/>
      <c r="U92" s="250"/>
      <c r="V92" s="250"/>
      <c r="W92" s="250"/>
      <c r="X92" s="250"/>
      <c r="Y92" s="250"/>
      <c r="Z92" s="250"/>
      <c r="AE92" s="46"/>
      <c r="AF92" s="252"/>
    </row>
    <row r="93" spans="1:36" ht="15" customHeight="1" x14ac:dyDescent="0.2">
      <c r="B93" s="70"/>
      <c r="D93" s="151" t="str">
        <f>AD3</f>
        <v>DD.MM.YYYY</v>
      </c>
      <c r="T93" s="250"/>
      <c r="U93" s="250"/>
      <c r="V93" s="250"/>
      <c r="W93" s="250"/>
      <c r="X93" s="250"/>
      <c r="Y93" s="250"/>
      <c r="Z93" s="250"/>
      <c r="AE93" s="46"/>
      <c r="AF93" s="252"/>
    </row>
    <row r="94" spans="1:36" ht="15" customHeight="1" x14ac:dyDescent="0.2">
      <c r="B94" s="152"/>
      <c r="D94" s="153" t="s">
        <v>153</v>
      </c>
      <c r="T94" s="250"/>
      <c r="U94" s="250"/>
      <c r="V94" s="250"/>
      <c r="W94" s="250"/>
      <c r="X94" s="250"/>
      <c r="Y94" s="250"/>
      <c r="Z94" s="250"/>
      <c r="AE94" s="46"/>
      <c r="AF94" s="252"/>
    </row>
    <row r="95" spans="1:36" ht="15" customHeight="1" x14ac:dyDescent="0.2">
      <c r="B95" s="70"/>
      <c r="D95" s="150" t="str">
        <f>D8</f>
        <v>col. 01</v>
      </c>
      <c r="T95" s="250"/>
      <c r="U95" s="250"/>
      <c r="V95" s="250"/>
      <c r="W95" s="250"/>
      <c r="X95" s="250"/>
      <c r="Y95" s="250"/>
      <c r="Z95" s="250"/>
      <c r="AE95" s="46"/>
      <c r="AF95" s="252"/>
    </row>
    <row r="96" spans="1:36" ht="15" customHeight="1" x14ac:dyDescent="0.2">
      <c r="B96" s="77"/>
      <c r="C96" s="57"/>
      <c r="D96" s="154">
        <f>COUNTIF(D100:AA102,"ERROR")+COUNTIF(AD17:AG83,"ERROR")+COUNTIF(E9,"ERROR")</f>
        <v>0</v>
      </c>
      <c r="T96" s="250"/>
      <c r="U96" s="250"/>
      <c r="V96" s="250"/>
      <c r="W96" s="250"/>
      <c r="X96" s="250"/>
      <c r="Y96" s="250"/>
      <c r="Z96" s="250"/>
      <c r="AE96" s="46"/>
      <c r="AF96" s="252"/>
    </row>
    <row r="97" spans="2:32" ht="16.5" customHeight="1" x14ac:dyDescent="0.2">
      <c r="B97" s="46"/>
      <c r="C97" s="155"/>
      <c r="T97" s="250"/>
      <c r="U97" s="250"/>
      <c r="V97" s="250"/>
      <c r="W97" s="250"/>
      <c r="X97" s="250"/>
      <c r="Y97" s="250"/>
      <c r="Z97" s="250"/>
      <c r="AB97" s="46"/>
      <c r="AE97" s="46"/>
      <c r="AF97" s="252"/>
    </row>
    <row r="98" spans="2:32" x14ac:dyDescent="0.2">
      <c r="B98" s="46"/>
      <c r="C98" s="155"/>
      <c r="D98" s="46"/>
      <c r="T98" s="250"/>
      <c r="U98" s="250"/>
      <c r="V98" s="250"/>
      <c r="W98" s="250"/>
      <c r="X98" s="250"/>
      <c r="Y98" s="250"/>
      <c r="Z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111</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156"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55"/>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46"/>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75" t="str">
        <f>IF(ROUND(AD32,0)&lt;=ROUND(AD31,0),"OK","ERROR")</f>
        <v>OK</v>
      </c>
      <c r="AB102" s="46"/>
      <c r="AE102" s="46"/>
      <c r="AF102" s="252"/>
    </row>
    <row r="103" spans="2:32" x14ac:dyDescent="0.2">
      <c r="T103" s="250"/>
      <c r="U103" s="250"/>
      <c r="V103" s="250"/>
      <c r="W103" s="250"/>
      <c r="X103" s="250"/>
      <c r="Y103" s="250"/>
      <c r="Z103" s="250"/>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row r="108" spans="2:32" x14ac:dyDescent="0.2">
      <c r="T108" s="250"/>
      <c r="U108" s="250"/>
      <c r="V108" s="250"/>
      <c r="W108" s="250"/>
      <c r="X108" s="250"/>
      <c r="Y108" s="250"/>
      <c r="Z108" s="250"/>
    </row>
    <row r="109" spans="2:32" x14ac:dyDescent="0.2">
      <c r="T109" s="250"/>
      <c r="U109" s="250"/>
      <c r="V109" s="250"/>
      <c r="W109" s="250"/>
      <c r="X109" s="250"/>
      <c r="Y109" s="250"/>
      <c r="Z109" s="250"/>
    </row>
  </sheetData>
  <mergeCells count="3">
    <mergeCell ref="J13:L13"/>
    <mergeCell ref="L14:L15"/>
    <mergeCell ref="M14:M15"/>
  </mergeCells>
  <phoneticPr fontId="28" type="noConversion"/>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2" manualBreakCount="2">
    <brk id="13" max="1048575" man="1"/>
    <brk id="20" min="16" max="8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107"/>
  <sheetViews>
    <sheetView zoomScale="70" zoomScaleNormal="70" workbookViewId="0">
      <selection activeCell="N3" sqref="N3"/>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24</v>
      </c>
      <c r="N1" s="46"/>
      <c r="R1" s="404" t="s">
        <v>341</v>
      </c>
      <c r="S1" s="404"/>
      <c r="T1" s="404"/>
      <c r="U1" s="404"/>
      <c r="V1" s="48" t="s">
        <v>47</v>
      </c>
      <c r="W1" s="49" t="str">
        <f>M1</f>
        <v>P_CRIRB_04</v>
      </c>
      <c r="X1" s="46"/>
      <c r="Y1" s="404" t="s">
        <v>341</v>
      </c>
      <c r="Z1" s="404"/>
      <c r="AA1" s="404"/>
      <c r="AB1" s="404"/>
      <c r="AC1" s="48" t="s">
        <v>47</v>
      </c>
      <c r="AD1" s="49" t="str">
        <f>M1</f>
        <v>P_CRIRB_04</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W2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W3</f>
        <v>DD.MM.YYYY</v>
      </c>
      <c r="AE3" s="50"/>
    </row>
    <row r="4" spans="1:36" ht="20.100000000000001" customHeight="1" x14ac:dyDescent="0.25">
      <c r="A4" s="46"/>
      <c r="B4" s="50"/>
      <c r="C4" s="46"/>
      <c r="D4" s="46"/>
      <c r="E4" s="54" t="s">
        <v>157</v>
      </c>
      <c r="F4" s="54"/>
      <c r="G4" s="54"/>
      <c r="H4" s="203"/>
      <c r="I4" s="203"/>
      <c r="J4" s="203"/>
      <c r="K4" s="50"/>
      <c r="M4" s="55"/>
      <c r="N4"/>
      <c r="R4" s="54" t="s">
        <v>157</v>
      </c>
      <c r="S4" s="50"/>
      <c r="T4" s="50"/>
      <c r="U4" s="50"/>
      <c r="W4" s="55"/>
      <c r="X4" s="203"/>
      <c r="Y4" s="209" t="s">
        <v>157</v>
      </c>
      <c r="Z4" s="203"/>
      <c r="AA4" s="203"/>
      <c r="AB4" s="20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74"/>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IF(MIN(N75:AD75)&lt;0,"ERROR","OK")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ht="15" customHeight="1" x14ac:dyDescent="0.2">
      <c r="A87"/>
      <c r="B87" s="145" t="str">
        <f>"Version: "&amp;D94</f>
        <v>Version: 2.00.E1</v>
      </c>
      <c r="C87"/>
      <c r="D87"/>
      <c r="E87"/>
      <c r="F87"/>
      <c r="G87"/>
      <c r="H87"/>
      <c r="I87"/>
      <c r="J87"/>
      <c r="K87"/>
      <c r="L87"/>
      <c r="M87"/>
      <c r="N87"/>
      <c r="O87"/>
      <c r="P87"/>
      <c r="Q87"/>
      <c r="R87"/>
      <c r="S87"/>
      <c r="T87" s="253"/>
      <c r="U87" s="253"/>
      <c r="V87" s="253"/>
      <c r="W87" s="253"/>
      <c r="X87" s="253"/>
      <c r="Y87" s="253"/>
      <c r="Z87" s="253"/>
      <c r="AA87" s="253"/>
      <c r="AB87" s="277" t="s">
        <v>148</v>
      </c>
      <c r="AC87" s="123"/>
      <c r="AE87" s="46"/>
      <c r="AF87" s="252"/>
    </row>
    <row r="88" spans="1:36" ht="21" customHeight="1" x14ac:dyDescent="0.2">
      <c r="A88" s="147" t="s">
        <v>149</v>
      </c>
      <c r="B88" s="34" t="s">
        <v>150</v>
      </c>
      <c r="C88"/>
      <c r="D88"/>
      <c r="E88"/>
      <c r="F88"/>
      <c r="G88"/>
      <c r="H88"/>
      <c r="I88"/>
      <c r="J88"/>
      <c r="K88"/>
      <c r="L88"/>
      <c r="M88"/>
      <c r="N88"/>
      <c r="O88"/>
      <c r="P88"/>
      <c r="Q88"/>
      <c r="R88"/>
      <c r="S88"/>
      <c r="T88" s="253"/>
      <c r="U88" s="253"/>
      <c r="V88" s="253"/>
      <c r="W88" s="253"/>
      <c r="X88" s="253"/>
      <c r="Y88" s="253"/>
      <c r="Z88" s="253"/>
      <c r="AA88" s="253"/>
      <c r="AB88" s="252"/>
      <c r="AC88" s="123"/>
      <c r="AE88" s="46"/>
      <c r="AF88" s="252"/>
      <c r="AG88" s="252"/>
    </row>
    <row r="89" spans="1:36" ht="15" customHeight="1" x14ac:dyDescent="0.2">
      <c r="B89" s="34" t="s">
        <v>151</v>
      </c>
      <c r="T89" s="250"/>
      <c r="U89" s="250"/>
      <c r="V89" s="250"/>
      <c r="W89" s="250"/>
      <c r="X89" s="250"/>
      <c r="Y89" s="250"/>
      <c r="Z89" s="250"/>
      <c r="AA89" s="250"/>
      <c r="AB89" s="252"/>
      <c r="AE89" s="46"/>
      <c r="AF89" s="252"/>
    </row>
    <row r="90" spans="1:36" ht="20.100000000000001" customHeight="1" x14ac:dyDescent="0.2">
      <c r="T90" s="250"/>
      <c r="U90" s="250"/>
      <c r="V90" s="250"/>
      <c r="W90" s="250"/>
      <c r="X90" s="250"/>
      <c r="Y90" s="250"/>
      <c r="Z90" s="250"/>
      <c r="AE90" s="46"/>
      <c r="AF90" s="252"/>
    </row>
    <row r="91" spans="1:36" ht="15" customHeight="1" x14ac:dyDescent="0.2">
      <c r="B91" s="63"/>
      <c r="C91" s="148" t="s">
        <v>152</v>
      </c>
      <c r="D91" s="149" t="str">
        <f>AD2</f>
        <v>XXXXXX</v>
      </c>
      <c r="T91" s="250"/>
      <c r="U91" s="250"/>
      <c r="V91" s="250"/>
      <c r="W91" s="250"/>
      <c r="X91" s="250"/>
      <c r="Y91" s="250"/>
      <c r="Z91" s="250"/>
      <c r="AE91" s="46"/>
      <c r="AF91" s="252"/>
    </row>
    <row r="92" spans="1:36" ht="15" customHeight="1" x14ac:dyDescent="0.2">
      <c r="B92" s="70"/>
      <c r="D92" s="150" t="str">
        <f>AD1</f>
        <v>P_CRIRB_04</v>
      </c>
      <c r="T92" s="250"/>
      <c r="U92" s="250"/>
      <c r="V92" s="250"/>
      <c r="W92" s="250"/>
      <c r="X92" s="250"/>
      <c r="Y92" s="250"/>
      <c r="Z92" s="250"/>
      <c r="AE92" s="46"/>
      <c r="AF92" s="252"/>
    </row>
    <row r="93" spans="1:36" ht="15" customHeight="1" x14ac:dyDescent="0.2">
      <c r="B93" s="70"/>
      <c r="D93" s="151" t="str">
        <f>AD3</f>
        <v>DD.MM.YYYY</v>
      </c>
      <c r="T93" s="250"/>
      <c r="U93" s="250"/>
      <c r="V93" s="250"/>
      <c r="W93" s="250"/>
      <c r="X93" s="250"/>
      <c r="Y93" s="250"/>
      <c r="Z93" s="250"/>
      <c r="AE93" s="46"/>
      <c r="AF93" s="252"/>
    </row>
    <row r="94" spans="1:36" ht="15" customHeight="1" x14ac:dyDescent="0.2">
      <c r="B94" s="152"/>
      <c r="D94" s="153" t="s">
        <v>153</v>
      </c>
      <c r="T94" s="250"/>
      <c r="U94" s="250"/>
      <c r="V94" s="250"/>
      <c r="W94" s="250"/>
      <c r="X94" s="250"/>
      <c r="Y94" s="250"/>
      <c r="Z94" s="250"/>
      <c r="AE94" s="46"/>
      <c r="AF94" s="252"/>
    </row>
    <row r="95" spans="1:36" ht="15" customHeight="1" x14ac:dyDescent="0.2">
      <c r="B95" s="70"/>
      <c r="D95" s="150" t="str">
        <f>D8</f>
        <v>col. 01</v>
      </c>
      <c r="T95" s="250"/>
      <c r="U95" s="250"/>
      <c r="V95" s="250"/>
      <c r="W95" s="250"/>
      <c r="X95" s="250"/>
      <c r="Y95" s="250"/>
      <c r="Z95" s="250"/>
      <c r="AE95" s="46"/>
      <c r="AF95" s="252"/>
    </row>
    <row r="96" spans="1:36" ht="15" customHeight="1" x14ac:dyDescent="0.2">
      <c r="B96" s="77"/>
      <c r="C96" s="57"/>
      <c r="D96" s="154">
        <f>COUNTIF(D100:AA102,"ERROR")+COUNTIF(AD17:AG83,"ERROR")+COUNTIF(E9,"ERROR")</f>
        <v>0</v>
      </c>
      <c r="T96" s="250"/>
      <c r="U96" s="250"/>
      <c r="V96" s="250"/>
      <c r="W96" s="250"/>
      <c r="X96" s="250"/>
      <c r="Y96" s="250"/>
      <c r="Z96" s="250"/>
      <c r="AE96" s="46"/>
      <c r="AF96" s="252"/>
    </row>
    <row r="97" spans="2:32" ht="16.5" customHeight="1" x14ac:dyDescent="0.2">
      <c r="B97" s="46"/>
      <c r="C97" s="155"/>
      <c r="T97" s="250"/>
      <c r="U97" s="250"/>
      <c r="V97" s="250"/>
      <c r="W97" s="250"/>
      <c r="X97" s="250"/>
      <c r="Y97" s="250"/>
      <c r="Z97" s="250"/>
      <c r="AB97" s="46"/>
      <c r="AE97" s="46"/>
      <c r="AF97" s="252"/>
    </row>
    <row r="98" spans="2:32" x14ac:dyDescent="0.2">
      <c r="B98" s="46"/>
      <c r="C98" s="155"/>
      <c r="D98" s="46"/>
      <c r="T98" s="250"/>
      <c r="U98" s="250"/>
      <c r="V98" s="250"/>
      <c r="W98" s="250"/>
      <c r="X98" s="250"/>
      <c r="Y98" s="250"/>
      <c r="Z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111</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156"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55"/>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46"/>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75" t="str">
        <f>IF(ROUND(AD32,0)&lt;=ROUND(AD31,0),"OK","ERROR")</f>
        <v>OK</v>
      </c>
      <c r="AB102" s="46"/>
      <c r="AE102" s="46"/>
      <c r="AF102" s="252"/>
    </row>
    <row r="103" spans="2:32" x14ac:dyDescent="0.2">
      <c r="T103" s="250"/>
      <c r="U103" s="250"/>
      <c r="V103" s="250"/>
      <c r="W103" s="250"/>
      <c r="X103" s="250"/>
      <c r="Y103" s="250"/>
      <c r="Z103" s="250"/>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sheetData>
  <mergeCells count="3">
    <mergeCell ref="J13:L13"/>
    <mergeCell ref="L14:L15"/>
    <mergeCell ref="M14:M15"/>
  </mergeCells>
  <phoneticPr fontId="28" type="noConversion"/>
  <dataValidations count="1">
    <dataValidation type="list" showInputMessage="1" showErrorMessage="1" sqref="D9" xr:uid="{00000000-0002-0000-0400-000000000000}">
      <formula1>"YES,NO"</formula1>
    </dataValidation>
  </dataValidations>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2" manualBreakCount="2">
    <brk id="13" max="1048575" man="1"/>
    <brk id="20"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K108"/>
  <sheetViews>
    <sheetView zoomScale="70" zoomScaleNormal="70" workbookViewId="0">
      <selection activeCell="K6" sqref="K6"/>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25</v>
      </c>
      <c r="N1" s="46"/>
      <c r="R1" s="404" t="s">
        <v>341</v>
      </c>
      <c r="S1" s="404"/>
      <c r="T1" s="404"/>
      <c r="U1" s="404"/>
      <c r="V1" s="48" t="s">
        <v>47</v>
      </c>
      <c r="W1" s="49" t="str">
        <f>M1</f>
        <v>P_CRIRB_05</v>
      </c>
      <c r="X1" s="46"/>
      <c r="Y1" s="407" t="s">
        <v>342</v>
      </c>
      <c r="Z1" s="409"/>
      <c r="AA1" s="409"/>
      <c r="AB1" s="409"/>
      <c r="AC1" s="48" t="s">
        <v>47</v>
      </c>
      <c r="AD1" s="49" t="str">
        <f>M1</f>
        <v>P_CRIRB_05</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160" t="s">
        <v>278</v>
      </c>
      <c r="F4" s="160"/>
      <c r="G4" s="160"/>
      <c r="H4" s="169"/>
      <c r="I4" s="203"/>
      <c r="J4" s="203"/>
      <c r="K4" s="50"/>
      <c r="M4" s="55"/>
      <c r="N4"/>
      <c r="R4" s="160" t="s">
        <v>278</v>
      </c>
      <c r="S4" s="160"/>
      <c r="T4" s="160"/>
      <c r="U4" s="169"/>
      <c r="W4" s="55"/>
      <c r="X4" s="203"/>
      <c r="Y4" s="160" t="s">
        <v>278</v>
      </c>
      <c r="Z4" s="169"/>
      <c r="AA4" s="169"/>
      <c r="AB4" s="169"/>
      <c r="AC4" s="408"/>
      <c r="AD4" s="408"/>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433"/>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IF(MIN(N75:AD75)&lt;0,"ERROR","OK")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59"/>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ht="6" customHeight="1" x14ac:dyDescent="0.2">
      <c r="A86" s="138"/>
      <c r="B86" s="144"/>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123"/>
      <c r="AD86" s="126"/>
      <c r="AE86" s="46"/>
      <c r="AF86" s="252"/>
      <c r="AG86" s="252"/>
    </row>
    <row r="87" spans="1:36" ht="15" customHeight="1" x14ac:dyDescent="0.2">
      <c r="A87"/>
      <c r="B87" s="145" t="str">
        <f>"Version: "&amp;D94</f>
        <v>Version: 2.00.E1</v>
      </c>
      <c r="C87"/>
      <c r="D87"/>
      <c r="E87"/>
      <c r="F87"/>
      <c r="G87"/>
      <c r="H87"/>
      <c r="I87"/>
      <c r="J87"/>
      <c r="K87"/>
      <c r="L87"/>
      <c r="M87"/>
      <c r="N87"/>
      <c r="O87"/>
      <c r="P87"/>
      <c r="Q87"/>
      <c r="R87"/>
      <c r="S87"/>
      <c r="T87" s="253"/>
      <c r="U87" s="253"/>
      <c r="V87" s="253"/>
      <c r="W87" s="253"/>
      <c r="X87" s="253"/>
      <c r="Y87" s="253"/>
      <c r="Z87" s="253"/>
      <c r="AA87" s="253"/>
      <c r="AB87" s="277" t="s">
        <v>148</v>
      </c>
      <c r="AC87" s="123"/>
      <c r="AE87" s="46"/>
      <c r="AF87" s="252"/>
    </row>
    <row r="88" spans="1:36" ht="21" customHeight="1" x14ac:dyDescent="0.2">
      <c r="A88" s="147" t="s">
        <v>149</v>
      </c>
      <c r="B88" s="34" t="s">
        <v>150</v>
      </c>
      <c r="C88"/>
      <c r="D88"/>
      <c r="E88"/>
      <c r="F88"/>
      <c r="G88"/>
      <c r="H88"/>
      <c r="I88"/>
      <c r="J88"/>
      <c r="K88"/>
      <c r="L88"/>
      <c r="M88"/>
      <c r="N88"/>
      <c r="O88"/>
      <c r="P88"/>
      <c r="Q88"/>
      <c r="R88"/>
      <c r="S88"/>
      <c r="T88" s="253"/>
      <c r="U88" s="253"/>
      <c r="V88" s="253"/>
      <c r="W88" s="253"/>
      <c r="X88" s="253"/>
      <c r="Y88" s="253"/>
      <c r="Z88" s="253"/>
      <c r="AA88" s="253"/>
      <c r="AB88" s="252"/>
      <c r="AC88" s="123"/>
      <c r="AE88" s="46"/>
      <c r="AF88" s="252"/>
      <c r="AG88" s="252"/>
    </row>
    <row r="89" spans="1:36" ht="15" customHeight="1" x14ac:dyDescent="0.2">
      <c r="B89" s="34" t="s">
        <v>151</v>
      </c>
      <c r="T89" s="250"/>
      <c r="U89" s="250"/>
      <c r="V89" s="250"/>
      <c r="W89" s="250"/>
      <c r="X89" s="250"/>
      <c r="Y89" s="250"/>
      <c r="Z89" s="250"/>
      <c r="AA89" s="250"/>
      <c r="AB89" s="252"/>
      <c r="AE89" s="46"/>
      <c r="AF89" s="252"/>
    </row>
    <row r="90" spans="1:36" ht="20.100000000000001" customHeight="1" x14ac:dyDescent="0.2">
      <c r="T90" s="250"/>
      <c r="U90" s="250"/>
      <c r="V90" s="250"/>
      <c r="W90" s="250"/>
      <c r="X90" s="250"/>
      <c r="Y90" s="250"/>
      <c r="Z90" s="250"/>
      <c r="AE90" s="46"/>
      <c r="AF90" s="252"/>
    </row>
    <row r="91" spans="1:36" ht="15" customHeight="1" x14ac:dyDescent="0.2">
      <c r="B91" s="63"/>
      <c r="C91" s="148" t="s">
        <v>152</v>
      </c>
      <c r="D91" s="149" t="str">
        <f>AD2</f>
        <v>XXXXXX</v>
      </c>
      <c r="T91" s="250"/>
      <c r="U91" s="250"/>
      <c r="V91" s="250"/>
      <c r="W91" s="250"/>
      <c r="X91" s="250"/>
      <c r="Y91" s="250"/>
      <c r="Z91" s="250"/>
      <c r="AE91" s="46"/>
      <c r="AF91" s="252"/>
    </row>
    <row r="92" spans="1:36" ht="15" customHeight="1" x14ac:dyDescent="0.2">
      <c r="B92" s="70"/>
      <c r="D92" s="150" t="str">
        <f>AD1</f>
        <v>P_CRIRB_05</v>
      </c>
      <c r="T92" s="250"/>
      <c r="U92" s="250"/>
      <c r="V92" s="250"/>
      <c r="W92" s="250"/>
      <c r="X92" s="250"/>
      <c r="Y92" s="250"/>
      <c r="Z92" s="250"/>
      <c r="AE92" s="46"/>
      <c r="AF92" s="252"/>
    </row>
    <row r="93" spans="1:36" ht="15" customHeight="1" x14ac:dyDescent="0.2">
      <c r="B93" s="70"/>
      <c r="D93" s="151" t="str">
        <f>AD3</f>
        <v>DD.MM.YYYY</v>
      </c>
      <c r="T93" s="250"/>
      <c r="U93" s="250"/>
      <c r="V93" s="250"/>
      <c r="W93" s="250"/>
      <c r="X93" s="250"/>
      <c r="Y93" s="250"/>
      <c r="Z93" s="250"/>
      <c r="AE93" s="46"/>
      <c r="AF93" s="252"/>
    </row>
    <row r="94" spans="1:36" ht="15" customHeight="1" x14ac:dyDescent="0.2">
      <c r="B94" s="152"/>
      <c r="D94" s="153" t="s">
        <v>153</v>
      </c>
      <c r="T94" s="250"/>
      <c r="U94" s="250"/>
      <c r="V94" s="250"/>
      <c r="W94" s="250"/>
      <c r="X94" s="250"/>
      <c r="Y94" s="250"/>
      <c r="Z94" s="250"/>
      <c r="AE94" s="46"/>
      <c r="AF94" s="252"/>
    </row>
    <row r="95" spans="1:36" ht="15" customHeight="1" x14ac:dyDescent="0.2">
      <c r="B95" s="70"/>
      <c r="D95" s="150" t="str">
        <f>D8</f>
        <v>col. 01</v>
      </c>
      <c r="T95" s="250"/>
      <c r="U95" s="250"/>
      <c r="V95" s="250"/>
      <c r="W95" s="250"/>
      <c r="X95" s="250"/>
      <c r="Y95" s="250"/>
      <c r="Z95" s="250"/>
      <c r="AE95" s="46"/>
      <c r="AF95" s="252"/>
    </row>
    <row r="96" spans="1:36" ht="15" customHeight="1" x14ac:dyDescent="0.2">
      <c r="B96" s="77"/>
      <c r="C96" s="57"/>
      <c r="D96" s="154">
        <f>COUNTIF(D100:AA102,"ERROR")+COUNTIF(AD17:AG83,"ERROR")+COUNTIF(E9,"ERROR")</f>
        <v>0</v>
      </c>
      <c r="T96" s="250"/>
      <c r="U96" s="250"/>
      <c r="V96" s="250"/>
      <c r="W96" s="250"/>
      <c r="X96" s="250"/>
      <c r="Y96" s="250"/>
      <c r="Z96" s="250"/>
      <c r="AE96" s="46"/>
      <c r="AF96" s="252"/>
    </row>
    <row r="97" spans="2:32" ht="16.5" customHeight="1" x14ac:dyDescent="0.2">
      <c r="B97" s="46"/>
      <c r="C97" s="155"/>
      <c r="T97" s="250"/>
      <c r="U97" s="250"/>
      <c r="V97" s="250"/>
      <c r="W97" s="250"/>
      <c r="X97" s="250"/>
      <c r="Y97" s="250"/>
      <c r="Z97" s="250"/>
      <c r="AB97" s="46"/>
      <c r="AE97" s="46"/>
      <c r="AF97" s="252"/>
    </row>
    <row r="98" spans="2:32" x14ac:dyDescent="0.2">
      <c r="B98" s="46"/>
      <c r="C98" s="155"/>
      <c r="D98" s="46"/>
      <c r="T98" s="250"/>
      <c r="U98" s="250"/>
      <c r="V98" s="250"/>
      <c r="W98" s="250"/>
      <c r="X98" s="250"/>
      <c r="Y98" s="250"/>
      <c r="Z98" s="250"/>
      <c r="AB98" s="46"/>
      <c r="AE98" s="46"/>
      <c r="AF98" s="252"/>
    </row>
    <row r="99" spans="2:32" x14ac:dyDescent="0.2">
      <c r="D99" s="156" t="s">
        <v>104</v>
      </c>
      <c r="E99" s="156" t="s">
        <v>105</v>
      </c>
      <c r="F99" s="156"/>
      <c r="G99" s="156"/>
      <c r="H99" s="156"/>
      <c r="I99" s="156" t="s">
        <v>106</v>
      </c>
      <c r="J99" s="156" t="s">
        <v>107</v>
      </c>
      <c r="K99" s="156" t="s">
        <v>108</v>
      </c>
      <c r="L99" s="156" t="s">
        <v>109</v>
      </c>
      <c r="M99" s="156" t="s">
        <v>110</v>
      </c>
      <c r="N99" s="156" t="s">
        <v>111</v>
      </c>
      <c r="O99" s="156" t="s">
        <v>112</v>
      </c>
      <c r="P99" s="156" t="s">
        <v>113</v>
      </c>
      <c r="Q99" s="156" t="s">
        <v>114</v>
      </c>
      <c r="R99" s="156" t="s">
        <v>115</v>
      </c>
      <c r="S99" s="156" t="s">
        <v>116</v>
      </c>
      <c r="T99" s="240" t="s">
        <v>117</v>
      </c>
      <c r="U99" s="240" t="s">
        <v>118</v>
      </c>
      <c r="V99" s="240" t="s">
        <v>119</v>
      </c>
      <c r="W99" s="240" t="s">
        <v>120</v>
      </c>
      <c r="X99" s="240" t="s">
        <v>121</v>
      </c>
      <c r="Y99" s="240" t="s">
        <v>122</v>
      </c>
      <c r="Z99" s="240" t="s">
        <v>123</v>
      </c>
      <c r="AA99" s="156" t="s">
        <v>124</v>
      </c>
      <c r="AB99" s="46"/>
      <c r="AE99" s="46"/>
      <c r="AF99" s="252"/>
    </row>
    <row r="100" spans="2:32" x14ac:dyDescent="0.2">
      <c r="B100" s="157" t="s">
        <v>154</v>
      </c>
      <c r="C100" s="158"/>
      <c r="D100" s="46"/>
      <c r="E100" s="55"/>
      <c r="F100" s="55"/>
      <c r="G100" s="55"/>
      <c r="H100" s="55"/>
      <c r="I100" s="55"/>
      <c r="J100" s="55"/>
      <c r="K100" s="55"/>
      <c r="L100" s="55"/>
      <c r="M100" s="55"/>
      <c r="N100" s="75" t="str">
        <f>IF(ROUND(I17+L17+M17,0)=ROUND(N20+N21+N22+N23+N24,),"OK","ERROR")</f>
        <v>OK</v>
      </c>
      <c r="O100" s="46"/>
      <c r="P100" s="46"/>
      <c r="Q100" s="46"/>
      <c r="R100" s="46"/>
      <c r="S100" s="46"/>
      <c r="T100" s="251"/>
      <c r="U100" s="251"/>
      <c r="V100" s="251"/>
      <c r="W100" s="251"/>
      <c r="X100" s="251"/>
      <c r="Y100" s="251"/>
      <c r="Z100" s="251"/>
      <c r="AA100" s="55"/>
      <c r="AB100" s="46"/>
      <c r="AE100" s="46"/>
      <c r="AF100" s="252"/>
    </row>
    <row r="101" spans="2:32" x14ac:dyDescent="0.2">
      <c r="B101" s="157" t="s">
        <v>155</v>
      </c>
      <c r="C101" s="158"/>
      <c r="D101" s="46"/>
      <c r="E101" s="46"/>
      <c r="F101" s="46"/>
      <c r="G101" s="46"/>
      <c r="H101" s="46"/>
      <c r="I101" s="46"/>
      <c r="J101" s="46"/>
      <c r="K101" s="46"/>
      <c r="L101" s="46"/>
      <c r="M101" s="46"/>
      <c r="N101" s="75" t="str">
        <f>IF(ROUND(I44+L44+M44,0)=ROUND(SUM(N48:N83),0),"OK","ERROR")</f>
        <v>OK</v>
      </c>
      <c r="O101" s="46"/>
      <c r="P101" s="46"/>
      <c r="Q101" s="46"/>
      <c r="R101" s="46"/>
      <c r="S101" s="46"/>
      <c r="T101" s="252"/>
      <c r="U101" s="252"/>
      <c r="V101" s="252"/>
      <c r="W101" s="252"/>
      <c r="X101" s="252"/>
      <c r="Y101" s="252"/>
      <c r="Z101" s="252"/>
      <c r="AA101" s="46"/>
      <c r="AB101" s="46"/>
      <c r="AC101" s="46"/>
      <c r="AE101" s="46"/>
      <c r="AF101" s="252"/>
    </row>
    <row r="102" spans="2:32" x14ac:dyDescent="0.2">
      <c r="B102" s="157" t="s">
        <v>156</v>
      </c>
      <c r="C102" s="158"/>
      <c r="D102" s="46"/>
      <c r="E102" s="75" t="str">
        <f>IF(ROUND(E32,0)&lt;=ROUND(E31,0),"OK","ERROR")</f>
        <v>OK</v>
      </c>
      <c r="F102" s="75"/>
      <c r="G102" s="75"/>
      <c r="H102" s="75"/>
      <c r="I102" s="75" t="str">
        <f>IF(ROUND(I32,0)&lt;=ROUND(I31,0),"OK","ERROR")</f>
        <v>OK</v>
      </c>
      <c r="J102" s="75" t="str">
        <f>IF(ROUND(J32,0)&lt;=ROUND(J31,0),"OK","ERROR")</f>
        <v>OK</v>
      </c>
      <c r="K102" s="75" t="str">
        <f>IF(ROUND(K32,0)&lt;=ROUND(K31,0),"OK","ERROR")</f>
        <v>OK</v>
      </c>
      <c r="L102" s="46"/>
      <c r="M102" s="46"/>
      <c r="N102" s="75" t="str">
        <f>IF(ROUND(N32,0)&lt;=ROUND(N31,0),"OK","ERROR")</f>
        <v>OK</v>
      </c>
      <c r="O102" s="46"/>
      <c r="P102" s="46"/>
      <c r="Q102" s="46"/>
      <c r="R102" s="46"/>
      <c r="S102" s="46"/>
      <c r="T102" s="252"/>
      <c r="U102" s="252"/>
      <c r="V102" s="252"/>
      <c r="W102" s="252"/>
      <c r="X102" s="226" t="str">
        <f>IF(ROUND(AA32,0)&lt;=ROUND(AA31,0),"OK","ERROR")</f>
        <v>OK</v>
      </c>
      <c r="Y102" s="226" t="str">
        <f>IF(ROUND(AB32,0)&lt;=ROUND(AB31,0),"OK","ERROR")</f>
        <v>OK</v>
      </c>
      <c r="Z102" s="226" t="str">
        <f>IF(ROUND(AC32,0)&lt;=ROUND(AC31,0),"OK","ERROR")</f>
        <v>OK</v>
      </c>
      <c r="AA102" s="75" t="str">
        <f>IF(ROUND(AD32,0)&lt;=ROUND(AD31,0),"OK","ERROR")</f>
        <v>OK</v>
      </c>
      <c r="AB102" s="46"/>
      <c r="AE102" s="46"/>
      <c r="AF102" s="252"/>
    </row>
    <row r="103" spans="2:32" x14ac:dyDescent="0.2">
      <c r="T103" s="250"/>
      <c r="U103" s="250"/>
      <c r="V103" s="250"/>
      <c r="W103" s="250"/>
      <c r="X103" s="250"/>
      <c r="Y103" s="250"/>
      <c r="Z103" s="250"/>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row r="108" spans="2:32" x14ac:dyDescent="0.2">
      <c r="T108" s="250"/>
      <c r="U108" s="250"/>
      <c r="V108" s="250"/>
      <c r="W108" s="250"/>
      <c r="X108" s="250"/>
      <c r="Y108" s="250"/>
      <c r="Z108" s="250"/>
    </row>
  </sheetData>
  <mergeCells count="3">
    <mergeCell ref="J13:L13"/>
    <mergeCell ref="L14:L15"/>
    <mergeCell ref="M14:M15"/>
  </mergeCells>
  <phoneticPr fontId="28" type="noConversion"/>
  <pageMargins left="0.39370078740157483" right="0.39370078740157483" top="0.39370078740157483" bottom="0.39370078740157483" header="0.19685039370078741" footer="0"/>
  <pageSetup paperSize="9" scale="54" pageOrder="overThenDown" orientation="portrait" r:id="rId1"/>
  <headerFooter alignWithMargins="0">
    <oddFooter>&amp;L&amp;"Arial,Fett"SNB Confidential&amp;C&amp;D&amp;RPage &amp;P</oddFooter>
  </headerFooter>
  <colBreaks count="3" manualBreakCount="3">
    <brk id="13" max="1048575" man="1"/>
    <brk id="20" min="16" max="84" man="1"/>
    <brk id="28" max="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AK107"/>
  <sheetViews>
    <sheetView zoomScale="70" zoomScaleNormal="70" workbookViewId="0">
      <selection activeCell="J3" sqref="J3"/>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26</v>
      </c>
      <c r="N1" s="46"/>
      <c r="R1" s="404" t="s">
        <v>341</v>
      </c>
      <c r="S1" s="404"/>
      <c r="T1" s="404"/>
      <c r="U1" s="404"/>
      <c r="V1" s="48" t="s">
        <v>47</v>
      </c>
      <c r="W1" s="49" t="str">
        <f>M1</f>
        <v>P_CRIRB_06</v>
      </c>
      <c r="X1" s="46"/>
      <c r="Y1" s="404" t="s">
        <v>341</v>
      </c>
      <c r="Z1" s="410"/>
      <c r="AA1" s="410"/>
      <c r="AB1" s="410"/>
      <c r="AC1" s="48" t="s">
        <v>47</v>
      </c>
      <c r="AD1" s="49" t="str">
        <f>M1</f>
        <v>P_CRIRB_06</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272" t="s">
        <v>279</v>
      </c>
      <c r="F4" s="272"/>
      <c r="G4" s="272"/>
      <c r="H4" s="203"/>
      <c r="I4" s="203"/>
      <c r="J4" s="203"/>
      <c r="K4" s="50"/>
      <c r="M4" s="55"/>
      <c r="N4"/>
      <c r="R4" s="272" t="s">
        <v>279</v>
      </c>
      <c r="S4" s="272"/>
      <c r="T4" s="272"/>
      <c r="U4" s="50"/>
      <c r="W4" s="55"/>
      <c r="X4" s="203"/>
      <c r="Y4" s="272" t="s">
        <v>279</v>
      </c>
      <c r="Z4" s="272"/>
      <c r="AA4" s="272"/>
      <c r="AB4" s="50"/>
      <c r="AE4" s="50"/>
    </row>
    <row r="5" spans="1:36" ht="14.25" x14ac:dyDescent="0.2">
      <c r="A5" s="46"/>
      <c r="B5" s="1" t="s">
        <v>359</v>
      </c>
      <c r="C5" s="46"/>
      <c r="D5" s="46"/>
      <c r="E5" s="34" t="s">
        <v>50</v>
      </c>
      <c r="I5" s="50"/>
      <c r="J5" s="50"/>
      <c r="K5" s="50"/>
      <c r="L5" s="50"/>
      <c r="M5" s="50"/>
      <c r="N5" s="50"/>
      <c r="O5" s="50"/>
      <c r="P5" s="50"/>
      <c r="Q5" s="50"/>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74"/>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IF(MIN(N75:AD75)&lt;0,"ERROR","OK")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ht="6" customHeight="1" x14ac:dyDescent="0.2">
      <c r="A86" s="138"/>
      <c r="B86" s="190"/>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ht="6" customHeight="1" x14ac:dyDescent="0.2">
      <c r="A87" s="138"/>
      <c r="B87" s="144"/>
      <c r="C87" s="79"/>
      <c r="D87" s="79"/>
      <c r="E87" s="79"/>
      <c r="F87" s="79"/>
      <c r="G87" s="79"/>
      <c r="H87" s="79"/>
      <c r="I87" s="79"/>
      <c r="J87" s="79"/>
      <c r="K87" s="79"/>
      <c r="L87" s="79"/>
      <c r="M87" s="79"/>
      <c r="N87" s="79"/>
      <c r="O87" s="79"/>
      <c r="P87" s="79"/>
      <c r="Q87" s="79"/>
      <c r="R87" s="79"/>
      <c r="S87" s="79"/>
      <c r="T87" s="79"/>
      <c r="W87" s="250"/>
      <c r="X87" s="254"/>
      <c r="Y87" s="254"/>
      <c r="Z87" s="254"/>
      <c r="AA87" s="254"/>
      <c r="AB87" s="254"/>
      <c r="AC87" s="79"/>
      <c r="AD87" s="79"/>
      <c r="AE87" s="79"/>
      <c r="AF87" s="439"/>
      <c r="AG87" s="440"/>
      <c r="AH87" s="252"/>
      <c r="AI87" s="252"/>
      <c r="AJ87" s="252"/>
    </row>
    <row r="88" spans="1:36" ht="15" customHeight="1" x14ac:dyDescent="0.2">
      <c r="A88"/>
      <c r="B88" s="145" t="str">
        <f>"Version: "&amp;D95</f>
        <v>Version: 2.00.E1</v>
      </c>
      <c r="C88"/>
      <c r="D88"/>
      <c r="E88"/>
      <c r="F88"/>
      <c r="G88"/>
      <c r="H88"/>
      <c r="I88"/>
      <c r="J88"/>
      <c r="K88"/>
      <c r="L88"/>
      <c r="M88"/>
      <c r="N88"/>
      <c r="O88"/>
      <c r="P88"/>
      <c r="Q88"/>
      <c r="R88"/>
      <c r="S88"/>
      <c r="T88"/>
      <c r="W88" s="250"/>
      <c r="X88" s="253"/>
      <c r="Y88" s="253"/>
      <c r="Z88" s="253"/>
      <c r="AA88" s="253"/>
      <c r="AB88" s="253"/>
      <c r="AC88"/>
      <c r="AD88"/>
      <c r="AE88" s="146" t="s">
        <v>148</v>
      </c>
      <c r="AF88" s="439"/>
      <c r="AH88" s="252"/>
      <c r="AI88" s="252"/>
    </row>
    <row r="89" spans="1:36" ht="21" customHeight="1" x14ac:dyDescent="0.2">
      <c r="A89" s="147" t="s">
        <v>149</v>
      </c>
      <c r="B89" s="34" t="s">
        <v>150</v>
      </c>
      <c r="C89"/>
      <c r="D89"/>
      <c r="E89"/>
      <c r="F89"/>
      <c r="G89"/>
      <c r="H89"/>
      <c r="I89"/>
      <c r="J89"/>
      <c r="K89"/>
      <c r="L89"/>
      <c r="M89"/>
      <c r="N89"/>
      <c r="O89"/>
      <c r="P89"/>
      <c r="Q89"/>
      <c r="R89"/>
      <c r="S89"/>
      <c r="T89" s="253"/>
      <c r="U89" s="253"/>
      <c r="V89" s="253"/>
      <c r="W89" s="253"/>
      <c r="X89" s="253"/>
      <c r="Y89" s="253"/>
      <c r="Z89" s="253"/>
      <c r="AA89" s="253"/>
      <c r="AB89" s="252"/>
      <c r="AC89" s="123"/>
      <c r="AE89" s="46"/>
      <c r="AF89" s="252"/>
      <c r="AG89" s="252"/>
    </row>
    <row r="90" spans="1:36" ht="15" customHeight="1" x14ac:dyDescent="0.2">
      <c r="B90" s="34" t="s">
        <v>151</v>
      </c>
      <c r="T90" s="250"/>
      <c r="U90" s="250"/>
      <c r="V90" s="250"/>
      <c r="W90" s="250"/>
      <c r="X90" s="250"/>
      <c r="Y90" s="250"/>
      <c r="Z90" s="250"/>
      <c r="AB90" s="46"/>
      <c r="AE90" s="46"/>
      <c r="AF90" s="252"/>
    </row>
    <row r="91" spans="1:36" ht="20.100000000000001" customHeight="1" x14ac:dyDescent="0.2">
      <c r="T91" s="250"/>
      <c r="U91" s="250"/>
      <c r="V91" s="250"/>
      <c r="W91" s="250"/>
      <c r="X91" s="250"/>
      <c r="Y91" s="250"/>
      <c r="Z91" s="250"/>
      <c r="AE91" s="46"/>
      <c r="AF91" s="252"/>
    </row>
    <row r="92" spans="1:36" ht="15" customHeight="1" x14ac:dyDescent="0.2">
      <c r="B92" s="63"/>
      <c r="C92" s="148" t="s">
        <v>152</v>
      </c>
      <c r="D92" s="149" t="str">
        <f>AD2</f>
        <v>XXXXXX</v>
      </c>
      <c r="T92" s="250"/>
      <c r="U92" s="250"/>
      <c r="V92" s="250"/>
      <c r="W92" s="250"/>
      <c r="X92" s="250"/>
      <c r="Y92" s="250"/>
      <c r="Z92" s="250"/>
      <c r="AE92" s="46"/>
      <c r="AF92" s="252"/>
    </row>
    <row r="93" spans="1:36" ht="15" customHeight="1" x14ac:dyDescent="0.2">
      <c r="B93" s="70"/>
      <c r="D93" s="150" t="str">
        <f>AD1</f>
        <v>P_CRIRB_06</v>
      </c>
      <c r="T93" s="250"/>
      <c r="U93" s="250"/>
      <c r="V93" s="250"/>
      <c r="W93" s="250"/>
      <c r="X93" s="250"/>
      <c r="Y93" s="250"/>
      <c r="Z93" s="250"/>
      <c r="AE93" s="46"/>
      <c r="AF93" s="252"/>
    </row>
    <row r="94" spans="1:36" ht="15" customHeight="1" x14ac:dyDescent="0.2">
      <c r="B94" s="70"/>
      <c r="D94" s="151" t="str">
        <f>AD3</f>
        <v>DD.MM.YYYY</v>
      </c>
      <c r="T94" s="250"/>
      <c r="U94" s="250"/>
      <c r="V94" s="250"/>
      <c r="W94" s="250"/>
      <c r="X94" s="250"/>
      <c r="Y94" s="250"/>
      <c r="Z94" s="250"/>
      <c r="AE94" s="46"/>
      <c r="AF94" s="252"/>
    </row>
    <row r="95" spans="1:36" ht="15" customHeight="1" x14ac:dyDescent="0.2">
      <c r="B95" s="152"/>
      <c r="D95" s="153" t="s">
        <v>153</v>
      </c>
      <c r="T95" s="250"/>
      <c r="U95" s="250"/>
      <c r="V95" s="250"/>
      <c r="W95" s="250"/>
      <c r="X95" s="250"/>
      <c r="Y95" s="250"/>
      <c r="Z95" s="250"/>
      <c r="AE95" s="46"/>
      <c r="AF95" s="252"/>
    </row>
    <row r="96" spans="1:36" ht="15" customHeight="1" x14ac:dyDescent="0.2">
      <c r="B96" s="70"/>
      <c r="D96" s="150" t="str">
        <f>D8</f>
        <v>col. 01</v>
      </c>
      <c r="T96" s="250"/>
      <c r="U96" s="250"/>
      <c r="V96" s="250"/>
      <c r="W96" s="250"/>
      <c r="X96" s="250"/>
      <c r="Y96" s="250"/>
      <c r="Z96" s="250"/>
      <c r="AE96" s="46"/>
      <c r="AF96" s="252"/>
    </row>
    <row r="97" spans="2:32" ht="15" customHeight="1" x14ac:dyDescent="0.2">
      <c r="B97" s="77"/>
      <c r="C97" s="57"/>
      <c r="D97" s="154">
        <f>COUNTIF(D101:AA103,"ERROR")+COUNTIF(AD17:AG83,"ERROR")+COUNTIF(E9,"ERROR")</f>
        <v>0</v>
      </c>
      <c r="T97" s="250"/>
      <c r="U97" s="250"/>
      <c r="V97" s="250"/>
      <c r="W97" s="250"/>
      <c r="X97" s="250"/>
      <c r="Y97" s="250"/>
      <c r="Z97" s="250"/>
      <c r="AE97" s="46"/>
      <c r="AF97" s="252"/>
    </row>
    <row r="98" spans="2:32" ht="16.5" customHeight="1" x14ac:dyDescent="0.2">
      <c r="B98" s="46"/>
      <c r="C98" s="155"/>
      <c r="T98" s="250"/>
      <c r="U98" s="250"/>
      <c r="V98" s="250"/>
      <c r="W98" s="250"/>
      <c r="X98" s="250"/>
      <c r="Y98" s="250"/>
      <c r="Z98" s="250"/>
      <c r="AB98" s="46"/>
      <c r="AE98" s="46"/>
      <c r="AF98" s="252"/>
    </row>
    <row r="99" spans="2:32" x14ac:dyDescent="0.2">
      <c r="B99" s="46"/>
      <c r="C99" s="155"/>
      <c r="D99" s="46"/>
      <c r="T99" s="250"/>
      <c r="U99" s="250"/>
      <c r="V99" s="250"/>
      <c r="W99" s="250"/>
      <c r="X99" s="250"/>
      <c r="Y99" s="250"/>
      <c r="Z99" s="250"/>
      <c r="AB99" s="46"/>
      <c r="AE99" s="46"/>
      <c r="AF99" s="252"/>
    </row>
    <row r="100" spans="2:32" x14ac:dyDescent="0.2">
      <c r="D100" s="156" t="s">
        <v>104</v>
      </c>
      <c r="E100" s="156" t="s">
        <v>105</v>
      </c>
      <c r="F100" s="156"/>
      <c r="G100" s="156"/>
      <c r="H100" s="156"/>
      <c r="I100" s="156" t="s">
        <v>106</v>
      </c>
      <c r="J100" s="156" t="s">
        <v>107</v>
      </c>
      <c r="K100" s="156" t="s">
        <v>108</v>
      </c>
      <c r="L100" s="156" t="s">
        <v>109</v>
      </c>
      <c r="M100" s="156" t="s">
        <v>110</v>
      </c>
      <c r="N100" s="156" t="s">
        <v>111</v>
      </c>
      <c r="O100" s="156" t="s">
        <v>112</v>
      </c>
      <c r="P100" s="156" t="s">
        <v>113</v>
      </c>
      <c r="Q100" s="156" t="s">
        <v>114</v>
      </c>
      <c r="R100" s="156" t="s">
        <v>115</v>
      </c>
      <c r="S100" s="156" t="s">
        <v>116</v>
      </c>
      <c r="T100" s="240" t="s">
        <v>117</v>
      </c>
      <c r="U100" s="240" t="s">
        <v>118</v>
      </c>
      <c r="V100" s="240" t="s">
        <v>119</v>
      </c>
      <c r="W100" s="240" t="s">
        <v>120</v>
      </c>
      <c r="X100" s="240" t="s">
        <v>121</v>
      </c>
      <c r="Y100" s="240" t="s">
        <v>122</v>
      </c>
      <c r="Z100" s="240" t="s">
        <v>123</v>
      </c>
      <c r="AA100" s="156" t="s">
        <v>124</v>
      </c>
      <c r="AB100" s="46"/>
      <c r="AE100" s="46"/>
      <c r="AF100" s="252"/>
    </row>
    <row r="101" spans="2:32" x14ac:dyDescent="0.2">
      <c r="B101" s="157" t="s">
        <v>154</v>
      </c>
      <c r="C101" s="158"/>
      <c r="D101" s="46"/>
      <c r="E101" s="55"/>
      <c r="F101" s="55"/>
      <c r="G101" s="55"/>
      <c r="H101" s="55"/>
      <c r="I101" s="55"/>
      <c r="J101" s="55"/>
      <c r="K101" s="55"/>
      <c r="L101" s="55"/>
      <c r="M101" s="55"/>
      <c r="N101" s="75" t="str">
        <f>IF(ROUND(I17+L17+M17,0)=ROUND(N20+N21+N22+N23+N24,),"OK","ERROR")</f>
        <v>OK</v>
      </c>
      <c r="O101" s="46"/>
      <c r="P101" s="46"/>
      <c r="Q101" s="46"/>
      <c r="R101" s="46"/>
      <c r="S101" s="46"/>
      <c r="T101" s="251"/>
      <c r="U101" s="251"/>
      <c r="V101" s="251"/>
      <c r="W101" s="251"/>
      <c r="X101" s="251"/>
      <c r="Y101" s="251"/>
      <c r="Z101" s="251"/>
      <c r="AA101" s="55"/>
      <c r="AB101" s="46"/>
      <c r="AE101" s="46"/>
      <c r="AF101" s="252"/>
    </row>
    <row r="102" spans="2:32" x14ac:dyDescent="0.2">
      <c r="B102" s="157" t="s">
        <v>155</v>
      </c>
      <c r="C102" s="158"/>
      <c r="D102" s="46"/>
      <c r="E102" s="46"/>
      <c r="F102" s="46"/>
      <c r="G102" s="46"/>
      <c r="H102" s="46"/>
      <c r="I102" s="46"/>
      <c r="J102" s="46"/>
      <c r="K102" s="46"/>
      <c r="L102" s="46"/>
      <c r="M102" s="46"/>
      <c r="N102" s="75" t="str">
        <f>IF(ROUND(I44+L44+M44,0)=ROUND(SUM(N48:N83),0),"OK","ERROR")</f>
        <v>OK</v>
      </c>
      <c r="O102" s="46"/>
      <c r="P102" s="46"/>
      <c r="Q102" s="46"/>
      <c r="R102" s="46"/>
      <c r="S102" s="46"/>
      <c r="T102" s="252"/>
      <c r="U102" s="252"/>
      <c r="V102" s="252"/>
      <c r="W102" s="252"/>
      <c r="X102" s="252"/>
      <c r="Y102" s="252"/>
      <c r="Z102" s="252"/>
      <c r="AA102" s="46"/>
      <c r="AB102" s="46"/>
      <c r="AC102" s="46"/>
      <c r="AE102" s="46"/>
      <c r="AF102" s="252"/>
    </row>
    <row r="103" spans="2:32" x14ac:dyDescent="0.2">
      <c r="B103" s="157" t="s">
        <v>156</v>
      </c>
      <c r="C103" s="158"/>
      <c r="D103" s="46"/>
      <c r="E103" s="75" t="str">
        <f>IF(ROUND(E32,0)&lt;=ROUND(E31,0),"OK","ERROR")</f>
        <v>OK</v>
      </c>
      <c r="F103" s="75"/>
      <c r="G103" s="75"/>
      <c r="H103" s="75"/>
      <c r="I103" s="75" t="str">
        <f>IF(ROUND(I32,0)&lt;=ROUND(I31,0),"OK","ERROR")</f>
        <v>OK</v>
      </c>
      <c r="J103" s="75" t="str">
        <f>IF(ROUND(J32,0)&lt;=ROUND(J31,0),"OK","ERROR")</f>
        <v>OK</v>
      </c>
      <c r="K103" s="75" t="str">
        <f>IF(ROUND(K32,0)&lt;=ROUND(K31,0),"OK","ERROR")</f>
        <v>OK</v>
      </c>
      <c r="L103" s="46"/>
      <c r="M103" s="46"/>
      <c r="N103" s="75" t="str">
        <f>IF(ROUND(N32,0)&lt;=ROUND(N31,0),"OK","ERROR")</f>
        <v>OK</v>
      </c>
      <c r="O103" s="46"/>
      <c r="P103" s="46"/>
      <c r="Q103" s="46"/>
      <c r="R103" s="46"/>
      <c r="S103" s="46"/>
      <c r="T103" s="252"/>
      <c r="U103" s="252"/>
      <c r="V103" s="252"/>
      <c r="W103" s="252"/>
      <c r="X103" s="226" t="str">
        <f>IF(ROUND(AA32,0)&lt;=ROUND(AA31,0),"OK","ERROR")</f>
        <v>OK</v>
      </c>
      <c r="Y103" s="226" t="str">
        <f>IF(ROUND(AB32,0)&lt;=ROUND(AB31,0),"OK","ERROR")</f>
        <v>OK</v>
      </c>
      <c r="Z103" s="226" t="str">
        <f>IF(ROUND(AC32,0)&lt;=ROUND(AC31,0),"OK","ERROR")</f>
        <v>OK</v>
      </c>
      <c r="AA103" s="75" t="str">
        <f>IF(ROUND(AD32,0)&lt;=ROUND(AD31,0),"OK","ERROR")</f>
        <v>OK</v>
      </c>
      <c r="AB103" s="46"/>
      <c r="AE103" s="46"/>
      <c r="AF103" s="252"/>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sheetData>
  <mergeCells count="3">
    <mergeCell ref="J13:L13"/>
    <mergeCell ref="L14:L15"/>
    <mergeCell ref="M14:M15"/>
  </mergeCells>
  <phoneticPr fontId="28" type="noConversion"/>
  <dataValidations disablePrompts="1" count="1">
    <dataValidation type="list" showInputMessage="1" showErrorMessage="1" sqref="D9" xr:uid="{00000000-0002-0000-0A00-000000000000}">
      <formula1>"YES,NO"</formula1>
    </dataValidation>
  </dataValidations>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3" manualBreakCount="3">
    <brk id="13" max="1048575" man="1"/>
    <brk id="20" min="16" max="84" man="1"/>
    <brk id="28" max="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AK107"/>
  <sheetViews>
    <sheetView zoomScale="70" zoomScaleNormal="70" workbookViewId="0">
      <selection activeCell="K4" sqref="K4"/>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18" x14ac:dyDescent="0.25">
      <c r="A1" s="46"/>
      <c r="B1" s="46"/>
      <c r="C1" s="46"/>
      <c r="D1" s="46"/>
      <c r="E1" s="404" t="s">
        <v>341</v>
      </c>
      <c r="F1" s="404"/>
      <c r="G1" s="404"/>
      <c r="H1" s="404"/>
      <c r="I1" s="46"/>
      <c r="J1" s="46"/>
      <c r="K1" s="46"/>
      <c r="L1" s="48" t="s">
        <v>47</v>
      </c>
      <c r="M1" s="49" t="s">
        <v>27</v>
      </c>
      <c r="N1" s="46"/>
      <c r="R1" s="404" t="s">
        <v>341</v>
      </c>
      <c r="S1" s="404"/>
      <c r="T1" s="404"/>
      <c r="U1" s="404"/>
      <c r="V1" s="48" t="s">
        <v>47</v>
      </c>
      <c r="W1" s="49" t="str">
        <f>M1</f>
        <v>P_CRIRB_07</v>
      </c>
      <c r="X1" s="46"/>
      <c r="Y1" s="404" t="s">
        <v>341</v>
      </c>
      <c r="Z1" s="410"/>
      <c r="AA1" s="410"/>
      <c r="AB1" s="410"/>
      <c r="AC1" s="48" t="s">
        <v>47</v>
      </c>
      <c r="AD1" s="49" t="str">
        <f>M1</f>
        <v>P_CRIRB_07</v>
      </c>
      <c r="AE1" s="46"/>
      <c r="AF1" s="252"/>
    </row>
    <row r="2" spans="1:36" ht="18"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15.75"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15" x14ac:dyDescent="0.25">
      <c r="A4" s="46"/>
      <c r="B4" s="50"/>
      <c r="C4" s="46"/>
      <c r="D4" s="46"/>
      <c r="E4" s="272" t="s">
        <v>282</v>
      </c>
      <c r="F4" s="272"/>
      <c r="G4" s="272"/>
      <c r="H4" s="273"/>
      <c r="I4" s="203"/>
      <c r="J4" s="203"/>
      <c r="K4" s="50"/>
      <c r="M4" s="55"/>
      <c r="N4"/>
      <c r="R4" s="272" t="s">
        <v>280</v>
      </c>
      <c r="S4" s="272"/>
      <c r="T4" s="272"/>
      <c r="U4" s="273"/>
      <c r="W4" s="55"/>
      <c r="X4" s="203"/>
      <c r="Y4" s="272" t="s">
        <v>280</v>
      </c>
      <c r="Z4" s="272"/>
      <c r="AA4" s="272"/>
      <c r="AB4" s="27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x14ac:dyDescent="0.2">
      <c r="A9" s="66"/>
      <c r="B9" s="72" t="s">
        <v>53</v>
      </c>
      <c r="C9" s="73">
        <v>1</v>
      </c>
      <c r="D9" s="433"/>
      <c r="E9" s="46"/>
      <c r="F9" s="46"/>
      <c r="G9" s="46"/>
      <c r="H9" s="46"/>
      <c r="I9" s="46"/>
      <c r="J9" s="46"/>
      <c r="K9" s="46"/>
      <c r="L9" s="46"/>
      <c r="M9" s="67"/>
      <c r="N9" s="56"/>
      <c r="R9" s="56"/>
      <c r="S9" s="56"/>
      <c r="T9" s="56"/>
      <c r="U9" s="56"/>
      <c r="V9" s="56"/>
      <c r="W9" s="71"/>
      <c r="X9" s="276"/>
      <c r="Y9" s="276"/>
      <c r="Z9" s="276"/>
      <c r="AA9" s="276"/>
      <c r="AB9" s="276"/>
      <c r="AC9" s="56"/>
      <c r="AD9" s="71"/>
      <c r="AE9" s="73">
        <v>1</v>
      </c>
    </row>
    <row r="10" spans="1:36"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25.5"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25.5"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5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8"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38.25"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3.5" thickBot="1" x14ac:dyDescent="0.25">
      <c r="A17" s="81"/>
      <c r="B17" s="115" t="s">
        <v>129</v>
      </c>
      <c r="C17" s="73">
        <v>2</v>
      </c>
      <c r="D17" s="433"/>
      <c r="E17" s="117">
        <f>E20+E21+E22+E23+E24</f>
        <v>0</v>
      </c>
      <c r="F17" s="278">
        <f t="shared" ref="F17:H17" si="0">F20+F21+F22+F23+F24</f>
        <v>0</v>
      </c>
      <c r="G17" s="278">
        <f t="shared" si="0"/>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4"/>
      <c r="H20" s="434"/>
      <c r="I20" s="122"/>
      <c r="J20" s="434"/>
      <c r="K20" s="434"/>
      <c r="L20" s="434"/>
      <c r="M20" s="434"/>
      <c r="N20" s="122"/>
      <c r="O20" s="278">
        <f>O26+O42+O44</f>
        <v>0</v>
      </c>
      <c r="P20" s="434"/>
      <c r="Q20" s="434"/>
      <c r="R20" s="434"/>
      <c r="S20" s="434"/>
      <c r="T20" s="434"/>
      <c r="U20" s="434"/>
      <c r="V20" s="434"/>
      <c r="W20" s="434"/>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4"/>
      <c r="G21" s="278">
        <f>G26+G42+G44</f>
        <v>0</v>
      </c>
      <c r="H21" s="434"/>
      <c r="I21" s="122"/>
      <c r="J21" s="434"/>
      <c r="K21" s="434"/>
      <c r="L21" s="434"/>
      <c r="M21" s="434"/>
      <c r="N21" s="122"/>
      <c r="O21" s="434"/>
      <c r="P21" s="278">
        <f>P26+P42+P44</f>
        <v>0</v>
      </c>
      <c r="Q21" s="434"/>
      <c r="R21" s="434"/>
      <c r="S21" s="434"/>
      <c r="T21" s="434"/>
      <c r="U21" s="434"/>
      <c r="V21" s="434"/>
      <c r="W21" s="434"/>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4"/>
      <c r="G22" s="434"/>
      <c r="H22" s="201"/>
      <c r="I22" s="122"/>
      <c r="J22" s="434"/>
      <c r="K22" s="434"/>
      <c r="L22" s="434"/>
      <c r="M22" s="434"/>
      <c r="N22" s="122"/>
      <c r="O22" s="434"/>
      <c r="P22" s="434"/>
      <c r="Q22" s="201"/>
      <c r="R22" s="434"/>
      <c r="S22" s="434"/>
      <c r="T22" s="434"/>
      <c r="U22" s="434"/>
      <c r="V22" s="434"/>
      <c r="W22" s="434"/>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4"/>
      <c r="G23" s="434"/>
      <c r="H23" s="201"/>
      <c r="I23" s="122"/>
      <c r="J23" s="434"/>
      <c r="K23" s="434"/>
      <c r="L23" s="434"/>
      <c r="M23" s="434"/>
      <c r="N23" s="122"/>
      <c r="O23" s="434"/>
      <c r="P23" s="434"/>
      <c r="Q23" s="201"/>
      <c r="R23" s="434"/>
      <c r="S23" s="434"/>
      <c r="T23" s="434"/>
      <c r="U23" s="434"/>
      <c r="V23" s="434"/>
      <c r="W23" s="434"/>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4"/>
      <c r="G24" s="434"/>
      <c r="H24" s="201"/>
      <c r="I24" s="122"/>
      <c r="J24" s="434"/>
      <c r="K24" s="434"/>
      <c r="L24" s="434"/>
      <c r="M24" s="434"/>
      <c r="N24" s="122"/>
      <c r="O24" s="434"/>
      <c r="P24" s="434"/>
      <c r="Q24" s="201"/>
      <c r="R24" s="434"/>
      <c r="S24" s="434"/>
      <c r="T24" s="434"/>
      <c r="U24" s="434"/>
      <c r="V24" s="434"/>
      <c r="W24" s="434"/>
      <c r="X24" s="178"/>
      <c r="Y24" s="433"/>
      <c r="Z24" s="433"/>
      <c r="AA24" s="122"/>
      <c r="AB24" s="178"/>
      <c r="AC24" s="122"/>
      <c r="AD24" s="122"/>
      <c r="AE24" s="73">
        <v>7</v>
      </c>
      <c r="AF24" s="439"/>
      <c r="AG24" s="226" t="str">
        <f>IF(MIN(E24:K24)&lt;0,"ERROR","OK")</f>
        <v>OK</v>
      </c>
      <c r="AH24" s="252"/>
      <c r="AI24" s="252"/>
      <c r="AJ24" s="226" t="str">
        <f>IF(MIN(N24:AD24)&lt;0,"ERROR","OK")</f>
        <v>OK</v>
      </c>
    </row>
    <row r="25" spans="1:36"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26.25"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1.75"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13.5"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26.25"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13.5"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26.25"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38.25" x14ac:dyDescent="0.2">
      <c r="A46" s="91"/>
      <c r="B46" s="195" t="s">
        <v>168</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74" si="13">IF(MIN(E48:K48)&lt;0,"ERROR","OK")</f>
        <v>OK</v>
      </c>
      <c r="AH48" s="252"/>
      <c r="AI48" s="252"/>
      <c r="AJ48" s="226" t="str">
        <f t="shared" ref="AJ48:AJ74"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ref="AG75:AG83" si="15">IF(MIN(E75:K75)&lt;0,"ERROR","OK")</f>
        <v>OK</v>
      </c>
      <c r="AH75" s="252"/>
      <c r="AI75" s="252"/>
      <c r="AJ75" s="226" t="str">
        <f t="shared" ref="AJ75:AJ83" si="16">IF(MIN(N75:AD75)&lt;0,"ERROR","OK")</f>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5"/>
        <v>OK</v>
      </c>
      <c r="AH76" s="252"/>
      <c r="AI76" s="252"/>
      <c r="AJ76" s="226" t="str">
        <f t="shared" si="16"/>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5"/>
        <v>OK</v>
      </c>
      <c r="AH77" s="252"/>
      <c r="AI77" s="252"/>
      <c r="AJ77" s="226" t="str">
        <f t="shared" si="16"/>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5"/>
        <v>OK</v>
      </c>
      <c r="AH78" s="252"/>
      <c r="AI78" s="252"/>
      <c r="AJ78" s="226" t="str">
        <f t="shared" si="16"/>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5"/>
        <v>OK</v>
      </c>
      <c r="AH79" s="252"/>
      <c r="AI79" s="252"/>
      <c r="AJ79" s="226" t="str">
        <f t="shared" si="16"/>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5"/>
        <v>OK</v>
      </c>
      <c r="AH80" s="252"/>
      <c r="AI80" s="252"/>
      <c r="AJ80" s="226" t="str">
        <f t="shared" si="16"/>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5"/>
        <v>OK</v>
      </c>
      <c r="AH81" s="252"/>
      <c r="AI81" s="252"/>
      <c r="AJ81" s="226" t="str">
        <f t="shared" si="16"/>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5"/>
        <v>OK</v>
      </c>
      <c r="AH82" s="252"/>
      <c r="AI82" s="252"/>
      <c r="AJ82" s="226" t="str">
        <f t="shared" si="16"/>
        <v>OK</v>
      </c>
    </row>
    <row r="83" spans="1:36"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5"/>
        <v>OK</v>
      </c>
      <c r="AH83" s="252"/>
      <c r="AI83" s="252"/>
      <c r="AJ83" s="226" t="str">
        <f t="shared" si="16"/>
        <v>OK</v>
      </c>
    </row>
    <row r="84" spans="1:36"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x14ac:dyDescent="0.2">
      <c r="A86" s="138"/>
      <c r="B86" s="190"/>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x14ac:dyDescent="0.2">
      <c r="A87" s="138"/>
      <c r="B87" s="144"/>
      <c r="C87" s="79"/>
      <c r="D87" s="79"/>
      <c r="E87" s="79"/>
      <c r="F87" s="79"/>
      <c r="G87" s="79"/>
      <c r="H87" s="79"/>
      <c r="I87" s="79"/>
      <c r="J87" s="79"/>
      <c r="K87" s="79"/>
      <c r="L87" s="79"/>
      <c r="M87" s="79"/>
      <c r="N87" s="79"/>
      <c r="O87" s="79"/>
      <c r="P87" s="79"/>
      <c r="Q87" s="79"/>
      <c r="R87" s="79"/>
      <c r="S87" s="79"/>
      <c r="T87" s="79"/>
      <c r="W87" s="250"/>
      <c r="X87" s="254"/>
      <c r="Y87" s="254"/>
      <c r="Z87" s="254"/>
      <c r="AA87" s="254"/>
      <c r="AB87" s="254"/>
      <c r="AC87" s="79"/>
      <c r="AD87" s="79"/>
      <c r="AE87" s="79"/>
      <c r="AF87" s="439"/>
      <c r="AG87" s="440"/>
      <c r="AH87" s="252"/>
      <c r="AI87" s="252"/>
      <c r="AJ87" s="252"/>
    </row>
    <row r="88" spans="1:36" x14ac:dyDescent="0.2">
      <c r="A88"/>
      <c r="B88" s="145" t="str">
        <f>"Version: "&amp;D95</f>
        <v>Version: 2.00.E1</v>
      </c>
      <c r="C88"/>
      <c r="D88"/>
      <c r="E88"/>
      <c r="F88"/>
      <c r="G88"/>
      <c r="H88"/>
      <c r="I88"/>
      <c r="J88"/>
      <c r="K88"/>
      <c r="L88"/>
      <c r="M88"/>
      <c r="N88"/>
      <c r="O88"/>
      <c r="P88"/>
      <c r="Q88"/>
      <c r="R88"/>
      <c r="S88"/>
      <c r="T88"/>
      <c r="W88" s="250"/>
      <c r="X88" s="253"/>
      <c r="Y88" s="253"/>
      <c r="Z88" s="253"/>
      <c r="AA88" s="253"/>
      <c r="AB88" s="253"/>
      <c r="AC88"/>
      <c r="AD88"/>
      <c r="AE88" s="146" t="s">
        <v>148</v>
      </c>
      <c r="AF88" s="439"/>
      <c r="AH88" s="252"/>
      <c r="AI88" s="252"/>
    </row>
    <row r="89" spans="1:36" x14ac:dyDescent="0.2">
      <c r="A89" s="147" t="s">
        <v>149</v>
      </c>
      <c r="B89" s="34" t="s">
        <v>150</v>
      </c>
      <c r="C89"/>
      <c r="D89"/>
      <c r="E89"/>
      <c r="F89"/>
      <c r="G89"/>
      <c r="H89"/>
      <c r="I89"/>
      <c r="J89"/>
      <c r="K89"/>
      <c r="L89"/>
      <c r="M89"/>
      <c r="N89"/>
      <c r="O89"/>
      <c r="P89"/>
      <c r="Q89"/>
      <c r="R89"/>
      <c r="S89"/>
      <c r="T89" s="253"/>
      <c r="U89" s="253"/>
      <c r="V89" s="253"/>
      <c r="W89" s="253"/>
      <c r="X89" s="253"/>
      <c r="Y89" s="253"/>
      <c r="Z89" s="253"/>
      <c r="AA89" s="253"/>
      <c r="AB89" s="252"/>
      <c r="AC89" s="123"/>
      <c r="AE89" s="46"/>
      <c r="AF89" s="252"/>
      <c r="AG89" s="252"/>
    </row>
    <row r="90" spans="1:36" x14ac:dyDescent="0.2">
      <c r="B90" s="34" t="s">
        <v>151</v>
      </c>
      <c r="T90" s="250"/>
      <c r="U90" s="250"/>
      <c r="V90" s="250"/>
      <c r="W90" s="250"/>
      <c r="X90" s="250"/>
      <c r="Y90" s="250"/>
      <c r="Z90" s="250"/>
      <c r="AB90" s="46"/>
      <c r="AE90" s="46"/>
      <c r="AF90" s="252"/>
    </row>
    <row r="91" spans="1:36" x14ac:dyDescent="0.2">
      <c r="T91" s="250"/>
      <c r="U91" s="250"/>
      <c r="V91" s="250"/>
      <c r="W91" s="250"/>
      <c r="X91" s="250"/>
      <c r="Y91" s="250"/>
      <c r="Z91" s="250"/>
      <c r="AE91" s="46"/>
      <c r="AF91" s="252"/>
    </row>
    <row r="92" spans="1:36" x14ac:dyDescent="0.2">
      <c r="B92" s="63"/>
      <c r="C92" s="148" t="s">
        <v>152</v>
      </c>
      <c r="D92" s="149" t="str">
        <f>AD2</f>
        <v>XXXXXX</v>
      </c>
      <c r="T92" s="250"/>
      <c r="U92" s="250"/>
      <c r="V92" s="250"/>
      <c r="W92" s="250"/>
      <c r="X92" s="250"/>
      <c r="Y92" s="250"/>
      <c r="Z92" s="250"/>
      <c r="AE92" s="46"/>
      <c r="AF92" s="252"/>
    </row>
    <row r="93" spans="1:36" x14ac:dyDescent="0.2">
      <c r="B93" s="70"/>
      <c r="D93" s="150" t="str">
        <f>AD1</f>
        <v>P_CRIRB_07</v>
      </c>
      <c r="T93" s="250"/>
      <c r="U93" s="250"/>
      <c r="V93" s="250"/>
      <c r="W93" s="250"/>
      <c r="X93" s="250"/>
      <c r="Y93" s="250"/>
      <c r="Z93" s="250"/>
      <c r="AE93" s="46"/>
      <c r="AF93" s="252"/>
    </row>
    <row r="94" spans="1:36" x14ac:dyDescent="0.2">
      <c r="B94" s="70"/>
      <c r="D94" s="151" t="str">
        <f>AD3</f>
        <v>DD.MM.YYYY</v>
      </c>
      <c r="T94" s="250"/>
      <c r="U94" s="250"/>
      <c r="V94" s="250"/>
      <c r="W94" s="250"/>
      <c r="X94" s="250"/>
      <c r="Y94" s="250"/>
      <c r="Z94" s="250"/>
      <c r="AE94" s="46"/>
      <c r="AF94" s="252"/>
    </row>
    <row r="95" spans="1:36" x14ac:dyDescent="0.2">
      <c r="B95" s="152"/>
      <c r="D95" s="153" t="s">
        <v>153</v>
      </c>
      <c r="T95" s="250"/>
      <c r="U95" s="250"/>
      <c r="V95" s="250"/>
      <c r="W95" s="250"/>
      <c r="X95" s="250"/>
      <c r="Y95" s="250"/>
      <c r="Z95" s="250"/>
      <c r="AE95" s="46"/>
      <c r="AF95" s="252"/>
    </row>
    <row r="96" spans="1:36" x14ac:dyDescent="0.2">
      <c r="B96" s="70"/>
      <c r="D96" s="150" t="str">
        <f>D8</f>
        <v>col. 01</v>
      </c>
      <c r="T96" s="250"/>
      <c r="U96" s="250"/>
      <c r="V96" s="250"/>
      <c r="W96" s="250"/>
      <c r="X96" s="250"/>
      <c r="Y96" s="250"/>
      <c r="Z96" s="250"/>
      <c r="AE96" s="46"/>
      <c r="AF96" s="252"/>
    </row>
    <row r="97" spans="2:32" x14ac:dyDescent="0.2">
      <c r="B97" s="77"/>
      <c r="C97" s="57"/>
      <c r="D97" s="154">
        <f>COUNTIF(D101:AA103,"ERROR")+COUNTIF(AD17:AG83,"ERROR")+COUNTIF(E9,"ERROR")</f>
        <v>0</v>
      </c>
      <c r="T97" s="250"/>
      <c r="U97" s="250"/>
      <c r="V97" s="250"/>
      <c r="W97" s="250"/>
      <c r="X97" s="250"/>
      <c r="Y97" s="250"/>
      <c r="Z97" s="250"/>
      <c r="AE97" s="46"/>
      <c r="AF97" s="252"/>
    </row>
    <row r="98" spans="2:32" x14ac:dyDescent="0.2">
      <c r="B98" s="46"/>
      <c r="C98" s="155"/>
      <c r="T98" s="250"/>
      <c r="U98" s="250"/>
      <c r="V98" s="250"/>
      <c r="W98" s="250"/>
      <c r="X98" s="250"/>
      <c r="Y98" s="250"/>
      <c r="Z98" s="250"/>
      <c r="AB98" s="46"/>
      <c r="AE98" s="46"/>
      <c r="AF98" s="252"/>
    </row>
    <row r="99" spans="2:32" x14ac:dyDescent="0.2">
      <c r="B99" s="46"/>
      <c r="C99" s="155"/>
      <c r="D99" s="46"/>
      <c r="T99" s="250"/>
      <c r="U99" s="250"/>
      <c r="V99" s="250"/>
      <c r="W99" s="250"/>
      <c r="X99" s="250"/>
      <c r="Y99" s="250"/>
      <c r="Z99" s="250"/>
      <c r="AB99" s="46"/>
      <c r="AE99" s="46"/>
      <c r="AF99" s="252"/>
    </row>
    <row r="100" spans="2:32" x14ac:dyDescent="0.2">
      <c r="D100" s="156" t="s">
        <v>104</v>
      </c>
      <c r="E100" s="156" t="s">
        <v>105</v>
      </c>
      <c r="F100" s="156"/>
      <c r="G100" s="156"/>
      <c r="H100" s="156"/>
      <c r="I100" s="156" t="s">
        <v>106</v>
      </c>
      <c r="J100" s="156" t="s">
        <v>107</v>
      </c>
      <c r="K100" s="156" t="s">
        <v>108</v>
      </c>
      <c r="L100" s="156" t="s">
        <v>109</v>
      </c>
      <c r="M100" s="156" t="s">
        <v>110</v>
      </c>
      <c r="N100" s="156" t="s">
        <v>111</v>
      </c>
      <c r="O100" s="156" t="s">
        <v>112</v>
      </c>
      <c r="P100" s="156" t="s">
        <v>113</v>
      </c>
      <c r="Q100" s="156" t="s">
        <v>114</v>
      </c>
      <c r="R100" s="156" t="s">
        <v>115</v>
      </c>
      <c r="S100" s="156" t="s">
        <v>116</v>
      </c>
      <c r="T100" s="240" t="s">
        <v>117</v>
      </c>
      <c r="U100" s="240" t="s">
        <v>118</v>
      </c>
      <c r="V100" s="240" t="s">
        <v>119</v>
      </c>
      <c r="W100" s="240" t="s">
        <v>120</v>
      </c>
      <c r="X100" s="240" t="s">
        <v>121</v>
      </c>
      <c r="Y100" s="240" t="s">
        <v>122</v>
      </c>
      <c r="Z100" s="240" t="s">
        <v>123</v>
      </c>
      <c r="AA100" s="156" t="s">
        <v>124</v>
      </c>
      <c r="AB100" s="46"/>
      <c r="AE100" s="46"/>
      <c r="AF100" s="252"/>
    </row>
    <row r="101" spans="2:32" x14ac:dyDescent="0.2">
      <c r="B101" s="157" t="s">
        <v>154</v>
      </c>
      <c r="C101" s="158"/>
      <c r="D101" s="46"/>
      <c r="E101" s="55"/>
      <c r="F101" s="55"/>
      <c r="G101" s="55"/>
      <c r="H101" s="55"/>
      <c r="I101" s="55"/>
      <c r="J101" s="55"/>
      <c r="K101" s="55"/>
      <c r="L101" s="55"/>
      <c r="M101" s="55"/>
      <c r="N101" s="75" t="str">
        <f>IF(ROUND(I17+L17+M17,0)=ROUND(N20+N21+N22+N23+N24,),"OK","ERROR")</f>
        <v>OK</v>
      </c>
      <c r="O101" s="46"/>
      <c r="P101" s="46"/>
      <c r="Q101" s="46"/>
      <c r="R101" s="46"/>
      <c r="S101" s="46"/>
      <c r="T101" s="251"/>
      <c r="U101" s="251"/>
      <c r="V101" s="251"/>
      <c r="W101" s="251"/>
      <c r="X101" s="251"/>
      <c r="Y101" s="251"/>
      <c r="Z101" s="251"/>
      <c r="AA101" s="55"/>
      <c r="AB101" s="46"/>
      <c r="AE101" s="46"/>
      <c r="AF101" s="252"/>
    </row>
    <row r="102" spans="2:32" x14ac:dyDescent="0.2">
      <c r="B102" s="157" t="s">
        <v>155</v>
      </c>
      <c r="C102" s="158"/>
      <c r="D102" s="46"/>
      <c r="E102" s="46"/>
      <c r="F102" s="46"/>
      <c r="G102" s="46"/>
      <c r="H102" s="46"/>
      <c r="I102" s="46"/>
      <c r="J102" s="46"/>
      <c r="K102" s="46"/>
      <c r="L102" s="46"/>
      <c r="M102" s="46"/>
      <c r="N102" s="75" t="str">
        <f>IF(ROUND(I44+L44+M44,0)=ROUND(SUM(N48:N83),0),"OK","ERROR")</f>
        <v>OK</v>
      </c>
      <c r="O102" s="46"/>
      <c r="P102" s="46"/>
      <c r="Q102" s="46"/>
      <c r="R102" s="46"/>
      <c r="S102" s="46"/>
      <c r="T102" s="252"/>
      <c r="U102" s="252"/>
      <c r="V102" s="252"/>
      <c r="W102" s="252"/>
      <c r="X102" s="252"/>
      <c r="Y102" s="252"/>
      <c r="Z102" s="252"/>
      <c r="AA102" s="46"/>
      <c r="AB102" s="46"/>
      <c r="AC102" s="46"/>
      <c r="AE102" s="46"/>
      <c r="AF102" s="252"/>
    </row>
    <row r="103" spans="2:32" x14ac:dyDescent="0.2">
      <c r="B103" s="157" t="s">
        <v>156</v>
      </c>
      <c r="C103" s="158"/>
      <c r="D103" s="46"/>
      <c r="E103" s="75" t="str">
        <f>IF(ROUND(E32,0)&lt;=ROUND(E31,0),"OK","ERROR")</f>
        <v>OK</v>
      </c>
      <c r="F103" s="75"/>
      <c r="G103" s="75"/>
      <c r="H103" s="75"/>
      <c r="I103" s="75" t="str">
        <f>IF(ROUND(I32,0)&lt;=ROUND(I31,0),"OK","ERROR")</f>
        <v>OK</v>
      </c>
      <c r="J103" s="75" t="str">
        <f>IF(ROUND(J32,0)&lt;=ROUND(J31,0),"OK","ERROR")</f>
        <v>OK</v>
      </c>
      <c r="K103" s="75" t="str">
        <f>IF(ROUND(K32,0)&lt;=ROUND(K31,0),"OK","ERROR")</f>
        <v>OK</v>
      </c>
      <c r="L103" s="46"/>
      <c r="M103" s="46"/>
      <c r="N103" s="75" t="str">
        <f>IF(ROUND(N32,0)&lt;=ROUND(N31,0),"OK","ERROR")</f>
        <v>OK</v>
      </c>
      <c r="O103" s="46"/>
      <c r="P103" s="46"/>
      <c r="Q103" s="46"/>
      <c r="R103" s="46"/>
      <c r="S103" s="46"/>
      <c r="T103" s="252"/>
      <c r="U103" s="252"/>
      <c r="V103" s="252"/>
      <c r="W103" s="252"/>
      <c r="X103" s="226" t="str">
        <f>IF(ROUND(AA32,0)&lt;=ROUND(AA31,0),"OK","ERROR")</f>
        <v>OK</v>
      </c>
      <c r="Y103" s="226" t="str">
        <f>IF(ROUND(AB32,0)&lt;=ROUND(AB31,0),"OK","ERROR")</f>
        <v>OK</v>
      </c>
      <c r="Z103" s="226" t="str">
        <f>IF(ROUND(AC32,0)&lt;=ROUND(AC31,0),"OK","ERROR")</f>
        <v>OK</v>
      </c>
      <c r="AA103" s="75" t="str">
        <f>IF(ROUND(AD32,0)&lt;=ROUND(AD31,0),"OK","ERROR")</f>
        <v>OK</v>
      </c>
      <c r="AB103" s="46"/>
      <c r="AE103" s="46"/>
      <c r="AF103" s="252"/>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sheetData>
  <mergeCells count="3">
    <mergeCell ref="J13:L13"/>
    <mergeCell ref="L14:L15"/>
    <mergeCell ref="M14:M15"/>
  </mergeCells>
  <phoneticPr fontId="28" type="noConversion"/>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3" manualBreakCount="3">
    <brk id="13" max="1048575" man="1"/>
    <brk id="20" min="16" max="84" man="1"/>
    <brk id="28" max="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E3FAA-D130-4D01-B66A-6BF4CFBF5E7C}">
  <sheetPr>
    <tabColor rgb="FF92D050"/>
  </sheetPr>
  <dimension ref="A1:AK107"/>
  <sheetViews>
    <sheetView zoomScale="70" zoomScaleNormal="70" workbookViewId="0">
      <selection activeCell="I4" sqref="I4"/>
    </sheetView>
  </sheetViews>
  <sheetFormatPr defaultColWidth="11.42578125" defaultRowHeight="12.75" x14ac:dyDescent="0.2"/>
  <cols>
    <col min="1" max="1" width="3.28515625" style="34" customWidth="1"/>
    <col min="2" max="2" width="42.7109375" style="34" customWidth="1"/>
    <col min="3" max="3" width="4.5703125" style="34" customWidth="1"/>
    <col min="4" max="4" width="15.7109375" style="34" customWidth="1"/>
    <col min="5" max="8" width="20.28515625" style="34" customWidth="1"/>
    <col min="9" max="9" width="21.140625" style="34" customWidth="1"/>
    <col min="10" max="13" width="15.7109375" style="34" customWidth="1"/>
    <col min="14" max="14" width="20.7109375" style="34" customWidth="1"/>
    <col min="15" max="20" width="15.7109375" style="34" customWidth="1"/>
    <col min="21" max="21" width="17.140625" style="34" customWidth="1"/>
    <col min="22" max="27" width="15.7109375" style="34" customWidth="1"/>
    <col min="28" max="28" width="17.42578125" style="34" customWidth="1"/>
    <col min="29" max="29" width="11.42578125" style="34" customWidth="1"/>
    <col min="30" max="30" width="15.140625" style="34" bestFit="1" customWidth="1"/>
    <col min="31" max="31" width="4.140625" style="34" bestFit="1" customWidth="1"/>
    <col min="32" max="32" width="4.7109375" style="250" customWidth="1"/>
    <col min="33" max="33" width="19" style="250" bestFit="1" customWidth="1"/>
    <col min="34" max="35" width="11.42578125" style="250"/>
    <col min="36" max="36" width="19" style="250" bestFit="1" customWidth="1"/>
    <col min="37" max="16384" width="11.42578125" style="250"/>
  </cols>
  <sheetData>
    <row r="1" spans="1:36" ht="20.25" customHeight="1" x14ac:dyDescent="0.25">
      <c r="A1" s="46"/>
      <c r="B1" s="46"/>
      <c r="C1" s="46"/>
      <c r="D1" s="46"/>
      <c r="E1" s="404" t="s">
        <v>341</v>
      </c>
      <c r="F1" s="404"/>
      <c r="G1" s="404"/>
      <c r="H1" s="404"/>
      <c r="I1" s="46"/>
      <c r="J1" s="46"/>
      <c r="K1" s="46"/>
      <c r="L1" s="48" t="s">
        <v>47</v>
      </c>
      <c r="M1" s="49" t="s">
        <v>28</v>
      </c>
      <c r="N1" s="46"/>
      <c r="R1" s="404" t="s">
        <v>341</v>
      </c>
      <c r="S1" s="404"/>
      <c r="T1" s="404"/>
      <c r="U1" s="404"/>
      <c r="V1" s="48" t="s">
        <v>47</v>
      </c>
      <c r="W1" s="49" t="str">
        <f>M1</f>
        <v>P_CRIRB_08</v>
      </c>
      <c r="X1" s="46"/>
      <c r="Y1" s="404" t="s">
        <v>341</v>
      </c>
      <c r="Z1" s="410"/>
      <c r="AA1" s="410"/>
      <c r="AB1" s="410"/>
      <c r="AC1" s="48" t="s">
        <v>47</v>
      </c>
      <c r="AD1" s="49" t="str">
        <f>M1</f>
        <v>P_CRIRB_08</v>
      </c>
      <c r="AE1" s="46"/>
      <c r="AF1" s="252"/>
    </row>
    <row r="2" spans="1:36" ht="20.25" customHeight="1" x14ac:dyDescent="0.25">
      <c r="A2" s="46"/>
      <c r="B2" s="50"/>
      <c r="C2" s="46"/>
      <c r="D2" s="46"/>
      <c r="E2" s="11" t="s">
        <v>10</v>
      </c>
      <c r="F2" s="11"/>
      <c r="G2" s="11"/>
      <c r="H2" s="50"/>
      <c r="I2" s="50"/>
      <c r="J2" s="50"/>
      <c r="K2" s="50"/>
      <c r="L2" s="48" t="s">
        <v>3</v>
      </c>
      <c r="M2" s="51" t="s">
        <v>4</v>
      </c>
      <c r="R2" s="11" t="s">
        <v>10</v>
      </c>
      <c r="S2" s="50"/>
      <c r="T2" s="50"/>
      <c r="U2" s="50"/>
      <c r="V2" s="48" t="s">
        <v>3</v>
      </c>
      <c r="W2" s="51" t="str">
        <f>M2</f>
        <v>XXXXXX</v>
      </c>
      <c r="X2" s="50"/>
      <c r="Y2" s="11" t="s">
        <v>10</v>
      </c>
      <c r="Z2" s="50"/>
      <c r="AA2" s="50"/>
      <c r="AB2" s="50"/>
      <c r="AC2" s="48" t="s">
        <v>3</v>
      </c>
      <c r="AD2" s="51" t="str">
        <f>M2</f>
        <v>XXXXXX</v>
      </c>
      <c r="AE2" s="50"/>
    </row>
    <row r="3" spans="1:36" ht="20.25" customHeight="1" x14ac:dyDescent="0.25">
      <c r="A3" s="46"/>
      <c r="B3" s="50"/>
      <c r="C3" s="46"/>
      <c r="D3" s="46"/>
      <c r="E3" s="52" t="s">
        <v>48</v>
      </c>
      <c r="F3" s="52"/>
      <c r="G3" s="52"/>
      <c r="H3" s="50"/>
      <c r="I3" s="50"/>
      <c r="J3" s="50"/>
      <c r="K3" s="50"/>
      <c r="L3" s="48" t="s">
        <v>6</v>
      </c>
      <c r="M3" s="53" t="s">
        <v>7</v>
      </c>
      <c r="N3"/>
      <c r="R3" s="52" t="s">
        <v>48</v>
      </c>
      <c r="S3" s="50"/>
      <c r="T3" s="50"/>
      <c r="U3" s="50"/>
      <c r="V3" s="48" t="s">
        <v>6</v>
      </c>
      <c r="W3" s="53" t="str">
        <f>M3</f>
        <v>DD.MM.YYYY</v>
      </c>
      <c r="X3" s="203"/>
      <c r="Y3" s="208" t="s">
        <v>48</v>
      </c>
      <c r="Z3" s="203"/>
      <c r="AA3" s="203"/>
      <c r="AB3" s="203"/>
      <c r="AC3" s="48" t="s">
        <v>6</v>
      </c>
      <c r="AD3" s="53" t="str">
        <f>M3</f>
        <v>DD.MM.YYYY</v>
      </c>
      <c r="AE3" s="50"/>
    </row>
    <row r="4" spans="1:36" ht="20.100000000000001" customHeight="1" x14ac:dyDescent="0.25">
      <c r="A4" s="46"/>
      <c r="B4" s="50"/>
      <c r="C4" s="46"/>
      <c r="D4" s="46"/>
      <c r="E4" s="272" t="s">
        <v>281</v>
      </c>
      <c r="F4" s="272"/>
      <c r="G4" s="272"/>
      <c r="H4" s="203"/>
      <c r="I4" s="203"/>
      <c r="J4" s="203"/>
      <c r="K4" s="50"/>
      <c r="M4" s="55"/>
      <c r="N4"/>
      <c r="R4" s="272" t="s">
        <v>281</v>
      </c>
      <c r="S4" s="272"/>
      <c r="T4" s="272"/>
      <c r="U4" s="50"/>
      <c r="W4" s="55"/>
      <c r="X4" s="203"/>
      <c r="Y4" s="272" t="s">
        <v>281</v>
      </c>
      <c r="Z4" s="272"/>
      <c r="AA4" s="272"/>
      <c r="AB4" s="203"/>
      <c r="AE4" s="50"/>
    </row>
    <row r="5" spans="1:36" ht="14.25" x14ac:dyDescent="0.2">
      <c r="A5" s="46"/>
      <c r="B5" s="1" t="s">
        <v>359</v>
      </c>
      <c r="C5" s="46"/>
      <c r="D5" s="46"/>
      <c r="E5" s="34" t="s">
        <v>50</v>
      </c>
      <c r="L5"/>
      <c r="M5" s="56"/>
      <c r="N5"/>
      <c r="O5"/>
      <c r="P5"/>
      <c r="Q5"/>
      <c r="R5" s="34" t="s">
        <v>50</v>
      </c>
      <c r="S5" s="50"/>
      <c r="T5" s="50"/>
      <c r="U5" s="50"/>
      <c r="V5" s="50"/>
      <c r="W5" s="50"/>
      <c r="X5" s="203"/>
      <c r="Y5" s="250" t="s">
        <v>50</v>
      </c>
      <c r="Z5" s="203"/>
      <c r="AA5" s="203"/>
      <c r="AB5" s="203"/>
      <c r="AC5" s="50"/>
      <c r="AD5" s="50"/>
      <c r="AE5" s="50"/>
    </row>
    <row r="6" spans="1:36" ht="15.75" x14ac:dyDescent="0.25">
      <c r="A6" s="57"/>
      <c r="B6" s="50"/>
      <c r="C6" s="57"/>
      <c r="D6" s="57"/>
      <c r="I6" s="50"/>
      <c r="J6" s="50"/>
      <c r="K6" s="50"/>
      <c r="L6" s="50"/>
      <c r="M6" s="58"/>
      <c r="N6" s="50"/>
      <c r="O6" s="50"/>
      <c r="P6" s="50"/>
      <c r="Q6" s="50"/>
      <c r="R6" s="52"/>
      <c r="S6" s="50"/>
      <c r="T6" s="50"/>
      <c r="U6" s="50"/>
      <c r="V6" s="50"/>
      <c r="W6" s="58"/>
      <c r="X6" s="203"/>
      <c r="Y6" s="208"/>
      <c r="Z6" s="203"/>
      <c r="AA6" s="203"/>
      <c r="AB6" s="203"/>
      <c r="AC6" s="50"/>
      <c r="AD6" s="50"/>
      <c r="AE6" s="58"/>
    </row>
    <row r="7" spans="1:36" x14ac:dyDescent="0.2">
      <c r="A7" s="59"/>
      <c r="B7" s="60"/>
      <c r="C7" s="61"/>
      <c r="D7" s="62" t="s">
        <v>51</v>
      </c>
      <c r="E7" s="55"/>
      <c r="F7" s="55"/>
      <c r="G7" s="55"/>
      <c r="H7" s="55"/>
      <c r="I7" s="55"/>
      <c r="J7" s="55"/>
      <c r="K7" s="55"/>
      <c r="L7" s="55"/>
      <c r="M7" s="60"/>
      <c r="N7" s="64"/>
      <c r="O7" s="64"/>
      <c r="P7" s="64"/>
      <c r="Q7" s="64"/>
      <c r="R7" s="64"/>
      <c r="S7" s="64"/>
      <c r="T7" s="64"/>
      <c r="U7" s="64"/>
      <c r="V7" s="64"/>
      <c r="W7" s="65"/>
      <c r="X7" s="275"/>
      <c r="Y7" s="275"/>
      <c r="Z7" s="275"/>
      <c r="AA7" s="275"/>
      <c r="AB7" s="275"/>
      <c r="AC7" s="64"/>
      <c r="AD7" s="65"/>
      <c r="AE7" s="61"/>
    </row>
    <row r="8" spans="1:36" ht="20.100000000000001" customHeight="1" x14ac:dyDescent="0.2">
      <c r="A8" s="66"/>
      <c r="B8" s="67"/>
      <c r="C8" s="68"/>
      <c r="D8" s="69" t="s">
        <v>52</v>
      </c>
      <c r="E8" s="46"/>
      <c r="F8" s="46"/>
      <c r="G8" s="46"/>
      <c r="H8" s="46"/>
      <c r="I8" s="46"/>
      <c r="J8" s="46"/>
      <c r="K8" s="46"/>
      <c r="L8" s="46"/>
      <c r="M8" s="67"/>
      <c r="N8" s="56"/>
      <c r="R8" s="56"/>
      <c r="S8" s="56"/>
      <c r="T8" s="56"/>
      <c r="U8" s="56"/>
      <c r="V8" s="56"/>
      <c r="W8" s="71"/>
      <c r="X8" s="276"/>
      <c r="Y8" s="276"/>
      <c r="Z8" s="276"/>
      <c r="AA8" s="276"/>
      <c r="AB8" s="276"/>
      <c r="AC8" s="56"/>
      <c r="AD8" s="71"/>
      <c r="AE8" s="68"/>
    </row>
    <row r="9" spans="1:36" ht="31.5" customHeight="1" x14ac:dyDescent="0.2">
      <c r="A9" s="66"/>
      <c r="B9" s="72" t="s">
        <v>53</v>
      </c>
      <c r="C9" s="73">
        <v>1</v>
      </c>
      <c r="D9" s="74"/>
      <c r="E9" s="46"/>
      <c r="F9" s="46"/>
      <c r="G9" s="46"/>
      <c r="H9" s="46"/>
      <c r="I9" s="46"/>
      <c r="J9" s="46"/>
      <c r="K9" s="46"/>
      <c r="L9" s="46"/>
      <c r="M9" s="67"/>
      <c r="N9" s="56"/>
      <c r="R9" s="56"/>
      <c r="S9" s="56"/>
      <c r="T9" s="56"/>
      <c r="U9" s="56"/>
      <c r="V9" s="56"/>
      <c r="W9" s="71"/>
      <c r="X9" s="276"/>
      <c r="Y9" s="276"/>
      <c r="Z9" s="276"/>
      <c r="AA9" s="276"/>
      <c r="AB9" s="276"/>
      <c r="AC9" s="56"/>
      <c r="AD9" s="71"/>
      <c r="AE9" s="73">
        <v>1</v>
      </c>
    </row>
    <row r="10" spans="1:36" ht="20.100000000000001" customHeight="1" x14ac:dyDescent="0.2">
      <c r="A10" s="66"/>
      <c r="B10" s="67"/>
      <c r="C10" s="73"/>
      <c r="D10" s="76"/>
      <c r="E10" s="77"/>
      <c r="F10" s="57"/>
      <c r="G10" s="57"/>
      <c r="H10" s="57"/>
      <c r="I10" s="57"/>
      <c r="J10" s="57"/>
      <c r="K10" s="57"/>
      <c r="L10" s="57"/>
      <c r="M10" s="78"/>
      <c r="N10" s="79"/>
      <c r="R10" s="79"/>
      <c r="S10" s="79"/>
      <c r="T10" s="79"/>
      <c r="U10" s="79"/>
      <c r="V10" s="79"/>
      <c r="W10" s="80"/>
      <c r="X10" s="254"/>
      <c r="Y10" s="254"/>
      <c r="Z10" s="254"/>
      <c r="AA10" s="254"/>
      <c r="AB10" s="254"/>
      <c r="AC10" s="79"/>
      <c r="AD10" s="80"/>
      <c r="AE10" s="73"/>
    </row>
    <row r="11" spans="1:36" ht="14.25" customHeight="1" x14ac:dyDescent="0.25">
      <c r="A11" s="81"/>
      <c r="B11" s="82"/>
      <c r="C11" s="73"/>
      <c r="D11" s="303" t="s">
        <v>54</v>
      </c>
      <c r="E11" s="303" t="s">
        <v>55</v>
      </c>
      <c r="F11" s="196"/>
      <c r="G11" s="196"/>
      <c r="H11" s="196"/>
      <c r="I11" s="286" t="s">
        <v>56</v>
      </c>
      <c r="J11" s="280" t="s">
        <v>57</v>
      </c>
      <c r="K11" s="309"/>
      <c r="L11" s="309"/>
      <c r="M11" s="310"/>
      <c r="N11" s="459" t="s">
        <v>58</v>
      </c>
      <c r="O11" s="196"/>
      <c r="P11" s="196"/>
      <c r="Q11" s="196"/>
      <c r="R11" s="161" t="s">
        <v>287</v>
      </c>
      <c r="S11" s="163"/>
      <c r="T11" s="163"/>
      <c r="U11" s="163"/>
      <c r="V11" s="163"/>
      <c r="W11" s="205"/>
      <c r="X11" s="173" t="s">
        <v>59</v>
      </c>
      <c r="Y11" s="286" t="s">
        <v>60</v>
      </c>
      <c r="Z11" s="286" t="s">
        <v>61</v>
      </c>
      <c r="AA11" s="286" t="s">
        <v>62</v>
      </c>
      <c r="AB11" s="173" t="s">
        <v>63</v>
      </c>
      <c r="AC11" s="280" t="s">
        <v>64</v>
      </c>
      <c r="AD11" s="282"/>
      <c r="AE11" s="73"/>
      <c r="AF11" s="437"/>
    </row>
    <row r="12" spans="1:36" ht="14.25" customHeight="1" x14ac:dyDescent="0.25">
      <c r="A12" s="91"/>
      <c r="B12" s="92"/>
      <c r="C12" s="73"/>
      <c r="D12" s="304" t="s">
        <v>65</v>
      </c>
      <c r="E12" s="298" t="s">
        <v>66</v>
      </c>
      <c r="F12" s="197"/>
      <c r="G12" s="197"/>
      <c r="H12" s="197"/>
      <c r="I12" s="297" t="s">
        <v>67</v>
      </c>
      <c r="J12" s="311" t="s">
        <v>68</v>
      </c>
      <c r="K12" s="312"/>
      <c r="L12" s="312"/>
      <c r="M12" s="313"/>
      <c r="N12" s="460" t="s">
        <v>346</v>
      </c>
      <c r="O12" s="197"/>
      <c r="P12" s="197"/>
      <c r="Q12" s="197"/>
      <c r="R12" s="164" t="s">
        <v>70</v>
      </c>
      <c r="S12" s="165"/>
      <c r="T12" s="165"/>
      <c r="U12" s="165"/>
      <c r="V12" s="165"/>
      <c r="W12" s="279"/>
      <c r="X12" s="174" t="s">
        <v>71</v>
      </c>
      <c r="Y12" s="297" t="s">
        <v>72</v>
      </c>
      <c r="Z12" s="297" t="s">
        <v>72</v>
      </c>
      <c r="AA12" s="297" t="s">
        <v>73</v>
      </c>
      <c r="AB12" s="174" t="s">
        <v>74</v>
      </c>
      <c r="AC12" s="301"/>
      <c r="AD12" s="302"/>
      <c r="AE12" s="73"/>
      <c r="AF12" s="437"/>
    </row>
    <row r="13" spans="1:36" ht="68.45" customHeight="1" x14ac:dyDescent="0.25">
      <c r="A13" s="91"/>
      <c r="B13" s="92"/>
      <c r="C13" s="73"/>
      <c r="D13" s="298"/>
      <c r="E13" s="298" t="s">
        <v>75</v>
      </c>
      <c r="F13" s="197"/>
      <c r="G13" s="197"/>
      <c r="H13" s="197"/>
      <c r="I13" s="298"/>
      <c r="J13" s="469" t="s">
        <v>174</v>
      </c>
      <c r="K13" s="470"/>
      <c r="L13" s="471"/>
      <c r="M13" s="308" t="s">
        <v>286</v>
      </c>
      <c r="N13" s="460" t="s">
        <v>347</v>
      </c>
      <c r="O13" s="197"/>
      <c r="P13" s="197"/>
      <c r="Q13" s="197"/>
      <c r="R13" s="287" t="s">
        <v>78</v>
      </c>
      <c r="S13" s="288"/>
      <c r="T13" s="286" t="s">
        <v>79</v>
      </c>
      <c r="U13" s="280" t="s">
        <v>80</v>
      </c>
      <c r="V13" s="281"/>
      <c r="W13" s="282"/>
      <c r="X13" s="174" t="s">
        <v>81</v>
      </c>
      <c r="Y13" s="297" t="s">
        <v>82</v>
      </c>
      <c r="Z13" s="297" t="s">
        <v>83</v>
      </c>
      <c r="AA13" s="297"/>
      <c r="AB13" s="174"/>
      <c r="AC13" s="286" t="s">
        <v>84</v>
      </c>
      <c r="AD13" s="286" t="s">
        <v>85</v>
      </c>
      <c r="AE13" s="73"/>
      <c r="AF13" s="437"/>
    </row>
    <row r="14" spans="1:36" ht="14.25" customHeight="1" x14ac:dyDescent="0.25">
      <c r="A14" s="91"/>
      <c r="B14" s="92"/>
      <c r="C14" s="73"/>
      <c r="D14" s="305"/>
      <c r="E14" s="298"/>
      <c r="F14" s="197" t="s">
        <v>169</v>
      </c>
      <c r="G14" s="197" t="s">
        <v>169</v>
      </c>
      <c r="H14" s="197" t="s">
        <v>169</v>
      </c>
      <c r="I14" s="298"/>
      <c r="J14" s="307" t="s">
        <v>76</v>
      </c>
      <c r="K14" s="99"/>
      <c r="L14" s="472" t="s">
        <v>175</v>
      </c>
      <c r="M14" s="474" t="s">
        <v>177</v>
      </c>
      <c r="N14" s="460" t="s">
        <v>348</v>
      </c>
      <c r="O14" s="197" t="s">
        <v>169</v>
      </c>
      <c r="P14" s="197" t="s">
        <v>169</v>
      </c>
      <c r="Q14" s="197" t="s">
        <v>169</v>
      </c>
      <c r="R14" s="289" t="s">
        <v>87</v>
      </c>
      <c r="S14" s="290"/>
      <c r="T14" s="291" t="s">
        <v>88</v>
      </c>
      <c r="U14" s="283"/>
      <c r="V14" s="284"/>
      <c r="W14" s="285"/>
      <c r="X14" s="174" t="s">
        <v>89</v>
      </c>
      <c r="Y14" s="297" t="s">
        <v>90</v>
      </c>
      <c r="Z14" s="297" t="s">
        <v>91</v>
      </c>
      <c r="AA14" s="297"/>
      <c r="AB14" s="174"/>
      <c r="AC14" s="297" t="s">
        <v>92</v>
      </c>
      <c r="AD14" s="297" t="s">
        <v>93</v>
      </c>
      <c r="AE14" s="73"/>
      <c r="AF14" s="437"/>
    </row>
    <row r="15" spans="1:36" ht="57.75" customHeight="1" x14ac:dyDescent="0.2">
      <c r="A15" s="66"/>
      <c r="B15" s="67"/>
      <c r="C15" s="73"/>
      <c r="D15" s="303" t="s">
        <v>94</v>
      </c>
      <c r="E15" s="297"/>
      <c r="F15" s="198" t="s">
        <v>288</v>
      </c>
      <c r="G15" s="198" t="s">
        <v>289</v>
      </c>
      <c r="H15" s="198" t="s">
        <v>290</v>
      </c>
      <c r="I15" s="297"/>
      <c r="J15" s="292" t="s">
        <v>95</v>
      </c>
      <c r="K15" s="292" t="s">
        <v>96</v>
      </c>
      <c r="L15" s="473"/>
      <c r="M15" s="475"/>
      <c r="N15" s="461" t="s">
        <v>349</v>
      </c>
      <c r="O15" s="293" t="s">
        <v>288</v>
      </c>
      <c r="P15" s="293" t="s">
        <v>289</v>
      </c>
      <c r="Q15" s="293" t="s">
        <v>172</v>
      </c>
      <c r="R15" s="292" t="s">
        <v>95</v>
      </c>
      <c r="S15" s="292" t="s">
        <v>96</v>
      </c>
      <c r="T15" s="294"/>
      <c r="U15" s="295" t="s">
        <v>98</v>
      </c>
      <c r="V15" s="296" t="s">
        <v>99</v>
      </c>
      <c r="W15" s="296" t="s">
        <v>100</v>
      </c>
      <c r="X15" s="299" t="s">
        <v>101</v>
      </c>
      <c r="Y15" s="300"/>
      <c r="Z15" s="300" t="s">
        <v>102</v>
      </c>
      <c r="AA15" s="300"/>
      <c r="AB15" s="299"/>
      <c r="AC15" s="300"/>
      <c r="AD15" s="300" t="s">
        <v>103</v>
      </c>
      <c r="AE15" s="73"/>
      <c r="AF15" s="438"/>
    </row>
    <row r="16" spans="1:36" ht="20.100000000000001" customHeight="1" x14ac:dyDescent="0.2">
      <c r="A16" s="66"/>
      <c r="B16" s="113"/>
      <c r="C16" s="73"/>
      <c r="D16" s="306" t="s">
        <v>104</v>
      </c>
      <c r="E16" s="306" t="s">
        <v>105</v>
      </c>
      <c r="F16" s="199" t="s">
        <v>106</v>
      </c>
      <c r="G16" s="199" t="s">
        <v>107</v>
      </c>
      <c r="H16" s="199" t="s">
        <v>108</v>
      </c>
      <c r="I16" s="162" t="s">
        <v>109</v>
      </c>
      <c r="J16" s="162" t="s">
        <v>110</v>
      </c>
      <c r="K16" s="162" t="s">
        <v>111</v>
      </c>
      <c r="L16" s="162" t="s">
        <v>112</v>
      </c>
      <c r="M16" s="162" t="s">
        <v>113</v>
      </c>
      <c r="N16" s="162" t="s">
        <v>114</v>
      </c>
      <c r="O16" s="199" t="s">
        <v>115</v>
      </c>
      <c r="P16" s="199" t="s">
        <v>116</v>
      </c>
      <c r="Q16" s="199" t="s">
        <v>117</v>
      </c>
      <c r="R16" s="162" t="s">
        <v>118</v>
      </c>
      <c r="S16" s="162" t="s">
        <v>119</v>
      </c>
      <c r="T16" s="162" t="s">
        <v>120</v>
      </c>
      <c r="U16" s="162" t="s">
        <v>121</v>
      </c>
      <c r="V16" s="162" t="s">
        <v>122</v>
      </c>
      <c r="W16" s="162" t="s">
        <v>123</v>
      </c>
      <c r="X16" s="175" t="s">
        <v>118</v>
      </c>
      <c r="Y16" s="162" t="s">
        <v>124</v>
      </c>
      <c r="Z16" s="162" t="s">
        <v>220</v>
      </c>
      <c r="AA16" s="162" t="s">
        <v>221</v>
      </c>
      <c r="AB16" s="175" t="s">
        <v>122</v>
      </c>
      <c r="AC16" s="162" t="s">
        <v>284</v>
      </c>
      <c r="AD16" s="162" t="s">
        <v>285</v>
      </c>
      <c r="AE16" s="73"/>
      <c r="AG16" s="438" t="s">
        <v>125</v>
      </c>
      <c r="AH16" s="252" t="s">
        <v>126</v>
      </c>
      <c r="AI16" s="252" t="s">
        <v>127</v>
      </c>
      <c r="AJ16" s="438" t="s">
        <v>128</v>
      </c>
    </row>
    <row r="17" spans="1:36" ht="19.5" customHeight="1" thickBot="1" x14ac:dyDescent="0.25">
      <c r="A17" s="81"/>
      <c r="B17" s="115" t="s">
        <v>129</v>
      </c>
      <c r="C17" s="73">
        <v>2</v>
      </c>
      <c r="D17" s="433"/>
      <c r="E17" s="117">
        <f>E20+E21+E22+E23+E24</f>
        <v>0</v>
      </c>
      <c r="F17" s="278">
        <f>F20+F21+F22+F23+F24</f>
        <v>0</v>
      </c>
      <c r="G17" s="278">
        <f t="shared" ref="G17:H17" si="0">G20+G21+G22+G23+G24</f>
        <v>0</v>
      </c>
      <c r="H17" s="278">
        <f t="shared" si="0"/>
        <v>0</v>
      </c>
      <c r="I17" s="117">
        <f>I20+I21+I22+I23+I24</f>
        <v>0</v>
      </c>
      <c r="J17" s="117">
        <f>J20+J21+J22+J23+J24</f>
        <v>0</v>
      </c>
      <c r="K17" s="117">
        <f>K20+K21+K22+K23+K24</f>
        <v>0</v>
      </c>
      <c r="L17" s="117">
        <f t="shared" ref="L17:M17" si="1">L20+L21+L22+L23+L24</f>
        <v>0</v>
      </c>
      <c r="M17" s="117">
        <f t="shared" si="1"/>
        <v>0</v>
      </c>
      <c r="N17" s="117">
        <f>N20+N21+N22+N23+N24</f>
        <v>0</v>
      </c>
      <c r="O17" s="278">
        <f t="shared" ref="O17:Q17" si="2">O20+O21+O22+O23+O24</f>
        <v>0</v>
      </c>
      <c r="P17" s="278">
        <f t="shared" si="2"/>
        <v>0</v>
      </c>
      <c r="Q17" s="278">
        <f t="shared" si="2"/>
        <v>0</v>
      </c>
      <c r="R17" s="431">
        <f>R26+R42+R44</f>
        <v>0</v>
      </c>
      <c r="S17" s="431">
        <f t="shared" ref="S17:W17" si="3">S26+S42+S44</f>
        <v>0</v>
      </c>
      <c r="T17" s="431">
        <f t="shared" si="3"/>
        <v>0</v>
      </c>
      <c r="U17" s="431">
        <f t="shared" si="3"/>
        <v>0</v>
      </c>
      <c r="V17" s="431">
        <f t="shared" si="3"/>
        <v>0</v>
      </c>
      <c r="W17" s="431">
        <f t="shared" si="3"/>
        <v>0</v>
      </c>
      <c r="X17" s="176">
        <f t="shared" ref="X17" si="4">X20+X21+X22+X23+X24</f>
        <v>0</v>
      </c>
      <c r="Y17" s="121"/>
      <c r="Z17" s="122"/>
      <c r="AA17" s="117">
        <f>AA20+AA21+AA22+AA23+AA24</f>
        <v>0</v>
      </c>
      <c r="AB17" s="176">
        <f>AB20+AB21+AB22+AB23+AB24</f>
        <v>0</v>
      </c>
      <c r="AC17" s="117">
        <f>AC20+AC21+AC22+AC23+AC24</f>
        <v>0</v>
      </c>
      <c r="AD17" s="117">
        <f>AD20+AD21+AD22+AD23+AD24</f>
        <v>0</v>
      </c>
      <c r="AE17" s="73">
        <v>2</v>
      </c>
      <c r="AF17" s="439"/>
      <c r="AG17" s="216" t="str">
        <f>IF(MIN(E17:K17)&lt;0,"ERROR","OK")</f>
        <v>OK</v>
      </c>
      <c r="AH17" s="216" t="str">
        <f>IF(L17&lt;=0,"OK","ERROR")</f>
        <v>OK</v>
      </c>
      <c r="AI17" s="216" t="str">
        <f>IF(M17&gt;=0,"OK","ERROR")</f>
        <v>OK</v>
      </c>
      <c r="AJ17" s="216" t="str">
        <f>IF(MIN(N17:AD17)&lt;0,"ERROR","OK")</f>
        <v>OK</v>
      </c>
    </row>
    <row r="18" spans="1:36" ht="19.5" customHeight="1" thickTop="1" thickBot="1" x14ac:dyDescent="0.25">
      <c r="A18" s="91"/>
      <c r="B18" s="278" t="s">
        <v>355</v>
      </c>
      <c r="C18" s="73" t="s">
        <v>225</v>
      </c>
      <c r="D18" s="433"/>
      <c r="E18" s="117"/>
      <c r="F18" s="278"/>
      <c r="G18" s="278"/>
      <c r="H18" s="278"/>
      <c r="I18" s="117"/>
      <c r="J18" s="117"/>
      <c r="K18" s="117"/>
      <c r="L18" s="117"/>
      <c r="M18" s="117"/>
      <c r="N18" s="117"/>
      <c r="O18" s="278"/>
      <c r="P18" s="278"/>
      <c r="Q18" s="278"/>
      <c r="R18" s="431"/>
      <c r="S18" s="431"/>
      <c r="T18" s="431"/>
      <c r="U18" s="431"/>
      <c r="V18" s="431"/>
      <c r="W18" s="431"/>
      <c r="X18" s="176"/>
      <c r="Y18" s="121"/>
      <c r="Z18" s="122"/>
      <c r="AA18" s="117"/>
      <c r="AB18" s="176"/>
      <c r="AC18" s="117"/>
      <c r="AD18" s="117"/>
      <c r="AE18" s="73"/>
      <c r="AF18" s="439"/>
      <c r="AG18" s="466"/>
      <c r="AH18" s="466"/>
      <c r="AI18" s="466"/>
      <c r="AJ18" s="466"/>
    </row>
    <row r="19" spans="1:36" ht="26.25" thickTop="1" x14ac:dyDescent="0.2">
      <c r="A19" s="91"/>
      <c r="B19" s="125" t="s">
        <v>130</v>
      </c>
      <c r="C19" s="73"/>
      <c r="D19" s="76"/>
      <c r="E19" s="76"/>
      <c r="F19" s="200"/>
      <c r="G19" s="200"/>
      <c r="H19" s="200"/>
      <c r="I19" s="76"/>
      <c r="J19" s="76"/>
      <c r="K19" s="76"/>
      <c r="L19" s="76"/>
      <c r="M19" s="76"/>
      <c r="N19" s="76"/>
      <c r="O19" s="200"/>
      <c r="P19" s="200"/>
      <c r="Q19" s="200"/>
      <c r="R19" s="76"/>
      <c r="S19" s="76"/>
      <c r="T19" s="76"/>
      <c r="U19" s="76"/>
      <c r="V19" s="76"/>
      <c r="W19" s="76"/>
      <c r="X19" s="177"/>
      <c r="Y19" s="76"/>
      <c r="Z19" s="76"/>
      <c r="AA19" s="76"/>
      <c r="AB19" s="177"/>
      <c r="AC19" s="76"/>
      <c r="AD19" s="76"/>
      <c r="AE19" s="73"/>
      <c r="AF19" s="439"/>
      <c r="AG19" s="440"/>
      <c r="AH19" s="252"/>
      <c r="AI19" s="252"/>
      <c r="AJ19" s="252"/>
    </row>
    <row r="20" spans="1:36" ht="13.5" thickBot="1" x14ac:dyDescent="0.25">
      <c r="A20" s="91"/>
      <c r="B20" s="127" t="s">
        <v>131</v>
      </c>
      <c r="C20" s="73">
        <v>3</v>
      </c>
      <c r="D20" s="433"/>
      <c r="E20" s="122"/>
      <c r="F20" s="278">
        <f>F26+F42+F44</f>
        <v>0</v>
      </c>
      <c r="G20" s="433"/>
      <c r="H20" s="433"/>
      <c r="I20" s="122"/>
      <c r="J20" s="433"/>
      <c r="K20" s="433"/>
      <c r="L20" s="433"/>
      <c r="M20" s="433"/>
      <c r="N20" s="122"/>
      <c r="O20" s="278">
        <f>O26+O42+O44</f>
        <v>0</v>
      </c>
      <c r="P20" s="433"/>
      <c r="Q20" s="433"/>
      <c r="R20" s="433"/>
      <c r="S20" s="433"/>
      <c r="T20" s="433"/>
      <c r="U20" s="433"/>
      <c r="V20" s="433"/>
      <c r="W20" s="433"/>
      <c r="X20" s="178"/>
      <c r="Y20" s="433"/>
      <c r="Z20" s="433"/>
      <c r="AA20" s="122"/>
      <c r="AB20" s="178"/>
      <c r="AC20" s="122"/>
      <c r="AD20" s="122"/>
      <c r="AE20" s="73">
        <v>3</v>
      </c>
      <c r="AF20" s="439"/>
      <c r="AG20" s="226" t="str">
        <f>IF(MIN(E20:K20)&lt;0,"ERROR","OK")</f>
        <v>OK</v>
      </c>
      <c r="AH20" s="252"/>
      <c r="AI20" s="441"/>
      <c r="AJ20" s="226" t="str">
        <f>IF(MIN(N20:AD20)&lt;0,"ERROR","OK")</f>
        <v>OK</v>
      </c>
    </row>
    <row r="21" spans="1:36" ht="14.25" thickTop="1" thickBot="1" x14ac:dyDescent="0.25">
      <c r="A21" s="91"/>
      <c r="B21" s="127" t="s">
        <v>132</v>
      </c>
      <c r="C21" s="73">
        <v>4</v>
      </c>
      <c r="D21" s="433"/>
      <c r="E21" s="122"/>
      <c r="F21" s="433"/>
      <c r="G21" s="278">
        <f>G26+G42+G44</f>
        <v>0</v>
      </c>
      <c r="H21" s="433"/>
      <c r="I21" s="122"/>
      <c r="J21" s="433"/>
      <c r="K21" s="433"/>
      <c r="L21" s="433"/>
      <c r="M21" s="433"/>
      <c r="N21" s="122"/>
      <c r="O21" s="433"/>
      <c r="P21" s="278">
        <f>P26+P42+P44</f>
        <v>0</v>
      </c>
      <c r="Q21" s="433"/>
      <c r="R21" s="433"/>
      <c r="S21" s="433"/>
      <c r="T21" s="433"/>
      <c r="U21" s="433"/>
      <c r="V21" s="433"/>
      <c r="W21" s="433"/>
      <c r="X21" s="178"/>
      <c r="Y21" s="433"/>
      <c r="Z21" s="433"/>
      <c r="AA21" s="122"/>
      <c r="AB21" s="178"/>
      <c r="AC21" s="122"/>
      <c r="AD21" s="122"/>
      <c r="AE21" s="73">
        <v>4</v>
      </c>
      <c r="AF21" s="439"/>
      <c r="AG21" s="226" t="str">
        <f>IF(MIN(E21:K21)&lt;0,"ERROR","OK")</f>
        <v>OK</v>
      </c>
      <c r="AH21" s="252"/>
      <c r="AI21" s="252"/>
      <c r="AJ21" s="226" t="str">
        <f>IF(MIN(N21:AD21)&lt;0,"ERROR","OK")</f>
        <v>OK</v>
      </c>
    </row>
    <row r="22" spans="1:36" ht="13.5" thickTop="1" x14ac:dyDescent="0.2">
      <c r="A22" s="91"/>
      <c r="B22" s="72" t="s">
        <v>133</v>
      </c>
      <c r="C22" s="73">
        <v>5</v>
      </c>
      <c r="D22" s="433"/>
      <c r="E22" s="122"/>
      <c r="F22" s="433"/>
      <c r="G22" s="433"/>
      <c r="H22" s="201"/>
      <c r="I22" s="122"/>
      <c r="J22" s="433"/>
      <c r="K22" s="433"/>
      <c r="L22" s="433"/>
      <c r="M22" s="433"/>
      <c r="N22" s="122"/>
      <c r="O22" s="433"/>
      <c r="P22" s="433"/>
      <c r="Q22" s="201"/>
      <c r="R22" s="433"/>
      <c r="S22" s="433"/>
      <c r="T22" s="433"/>
      <c r="U22" s="433"/>
      <c r="V22" s="433"/>
      <c r="W22" s="433"/>
      <c r="X22" s="178"/>
      <c r="Y22" s="433"/>
      <c r="Z22" s="433"/>
      <c r="AA22" s="122"/>
      <c r="AB22" s="178"/>
      <c r="AC22" s="122"/>
      <c r="AD22" s="122"/>
      <c r="AE22" s="73">
        <v>5</v>
      </c>
      <c r="AF22" s="439"/>
      <c r="AG22" s="226" t="str">
        <f>IF(MIN(E22:K22)&lt;0,"ERROR","OK")</f>
        <v>OK</v>
      </c>
      <c r="AH22" s="252"/>
      <c r="AI22" s="252"/>
      <c r="AJ22" s="226" t="str">
        <f>IF(MIN(N22:AD22)&lt;0,"ERROR","OK")</f>
        <v>OK</v>
      </c>
    </row>
    <row r="23" spans="1:36" x14ac:dyDescent="0.2">
      <c r="A23" s="91"/>
      <c r="B23" s="72" t="s">
        <v>134</v>
      </c>
      <c r="C23" s="73">
        <v>6</v>
      </c>
      <c r="D23" s="434"/>
      <c r="E23" s="122"/>
      <c r="F23" s="433"/>
      <c r="G23" s="433"/>
      <c r="H23" s="201"/>
      <c r="I23" s="122"/>
      <c r="J23" s="433"/>
      <c r="K23" s="433"/>
      <c r="L23" s="433"/>
      <c r="M23" s="433"/>
      <c r="N23" s="122"/>
      <c r="O23" s="433"/>
      <c r="P23" s="433"/>
      <c r="Q23" s="201"/>
      <c r="R23" s="433"/>
      <c r="S23" s="433"/>
      <c r="T23" s="433"/>
      <c r="U23" s="433"/>
      <c r="V23" s="433"/>
      <c r="W23" s="433"/>
      <c r="X23" s="178"/>
      <c r="Y23" s="433"/>
      <c r="Z23" s="433"/>
      <c r="AA23" s="122"/>
      <c r="AB23" s="178"/>
      <c r="AC23" s="122"/>
      <c r="AD23" s="122"/>
      <c r="AE23" s="73">
        <v>6</v>
      </c>
      <c r="AF23" s="439"/>
      <c r="AG23" s="226" t="str">
        <f>IF(MIN(E23:K23)&lt;0,"ERROR","OK")</f>
        <v>OK</v>
      </c>
      <c r="AH23" s="252"/>
      <c r="AI23" s="252"/>
      <c r="AJ23" s="226" t="str">
        <f>IF(MIN(N23:AD23)&lt;0,"ERROR","OK")</f>
        <v>OK</v>
      </c>
    </row>
    <row r="24" spans="1:36" x14ac:dyDescent="0.2">
      <c r="A24" s="91"/>
      <c r="B24" s="72" t="s">
        <v>135</v>
      </c>
      <c r="C24" s="73">
        <v>7</v>
      </c>
      <c r="D24" s="434"/>
      <c r="E24" s="122"/>
      <c r="F24" s="433"/>
      <c r="G24" s="433"/>
      <c r="H24" s="201"/>
      <c r="I24" s="122"/>
      <c r="J24" s="433"/>
      <c r="K24" s="433"/>
      <c r="L24" s="433"/>
      <c r="M24" s="433"/>
      <c r="N24" s="122"/>
      <c r="O24" s="433"/>
      <c r="P24" s="433"/>
      <c r="Q24" s="201"/>
      <c r="R24" s="433"/>
      <c r="S24" s="433"/>
      <c r="T24" s="433"/>
      <c r="U24" s="433"/>
      <c r="V24" s="433"/>
      <c r="W24" s="433"/>
      <c r="X24" s="178"/>
      <c r="Y24" s="433"/>
      <c r="Z24" s="433"/>
      <c r="AA24" s="122"/>
      <c r="AB24" s="178"/>
      <c r="AC24" s="122"/>
      <c r="AD24" s="122"/>
      <c r="AE24" s="73">
        <v>7</v>
      </c>
      <c r="AF24" s="439"/>
      <c r="AG24" s="226" t="str">
        <f>IF(MIN(E24:K24)&lt;0,"ERROR","OK")</f>
        <v>OK</v>
      </c>
      <c r="AH24" s="252"/>
      <c r="AI24" s="252"/>
      <c r="AJ24" s="226" t="str">
        <f>IF(MIN(N24:AD24)&lt;0,"ERROR","OK")</f>
        <v>OK</v>
      </c>
    </row>
    <row r="25" spans="1:36" ht="6" customHeight="1" x14ac:dyDescent="0.2">
      <c r="A25" s="91"/>
      <c r="B25" s="131"/>
      <c r="C25" s="73"/>
      <c r="D25" s="132"/>
      <c r="E25" s="79"/>
      <c r="F25" s="202"/>
      <c r="G25" s="202"/>
      <c r="H25" s="202"/>
      <c r="I25" s="79"/>
      <c r="J25" s="79"/>
      <c r="K25" s="79"/>
      <c r="L25" s="79"/>
      <c r="M25" s="79"/>
      <c r="N25" s="79"/>
      <c r="O25" s="202"/>
      <c r="P25" s="202"/>
      <c r="Q25" s="202"/>
      <c r="R25" s="79"/>
      <c r="S25" s="79"/>
      <c r="T25" s="79"/>
      <c r="U25" s="79"/>
      <c r="V25" s="79"/>
      <c r="W25" s="79"/>
      <c r="X25" s="172"/>
      <c r="Y25" s="79"/>
      <c r="Z25" s="79"/>
      <c r="AA25" s="79"/>
      <c r="AB25" s="172"/>
      <c r="AC25" s="79"/>
      <c r="AD25" s="80"/>
      <c r="AE25" s="73"/>
      <c r="AF25" s="439"/>
      <c r="AG25" s="253"/>
      <c r="AH25" s="252"/>
      <c r="AI25" s="252"/>
      <c r="AJ25" s="253"/>
    </row>
    <row r="26" spans="1:36" ht="30.75" customHeight="1" thickBot="1" x14ac:dyDescent="0.25">
      <c r="A26" s="81"/>
      <c r="B26" s="133" t="s">
        <v>136</v>
      </c>
      <c r="C26" s="73">
        <v>8</v>
      </c>
      <c r="D26" s="433"/>
      <c r="E26" s="117">
        <f>E29+E30+E31+E33+E34+E35+E36+E37+E38</f>
        <v>0</v>
      </c>
      <c r="F26" s="278">
        <f>F29+F30+F31+F33+F34+F35+F36+F37+F38</f>
        <v>0</v>
      </c>
      <c r="G26" s="278">
        <f t="shared" ref="G26:H26" si="5">G29+G30+G31+G33+G34+G35+G36+G37+G38</f>
        <v>0</v>
      </c>
      <c r="H26" s="278">
        <f t="shared" si="5"/>
        <v>0</v>
      </c>
      <c r="I26" s="117">
        <f>I29+I30+I31+I33+I34+I35+I36+I37+I38</f>
        <v>0</v>
      </c>
      <c r="J26" s="278">
        <f>J29+J30+J31+J33+J34+J35+J36+J37+J38</f>
        <v>0</v>
      </c>
      <c r="K26" s="278">
        <f t="shared" ref="K26:M26" si="6">K29+K30+K31+K33+K34+K35+K36+K37+K38</f>
        <v>0</v>
      </c>
      <c r="L26" s="278">
        <f t="shared" si="6"/>
        <v>0</v>
      </c>
      <c r="M26" s="278">
        <f t="shared" si="6"/>
        <v>0</v>
      </c>
      <c r="N26" s="117">
        <f>N29+N30+N31+N33+N34+N35+N36+N37+N38</f>
        <v>0</v>
      </c>
      <c r="O26" s="278">
        <f>O29+O30+O31+O33+O34+O35+O36+O37+O38</f>
        <v>0</v>
      </c>
      <c r="P26" s="278">
        <f t="shared" ref="P26:W26" si="7">P29+P30+P31+P33+P34+P35+P36+P37+P38</f>
        <v>0</v>
      </c>
      <c r="Q26" s="278">
        <f t="shared" si="7"/>
        <v>0</v>
      </c>
      <c r="R26" s="278">
        <f t="shared" si="7"/>
        <v>0</v>
      </c>
      <c r="S26" s="278">
        <f t="shared" si="7"/>
        <v>0</v>
      </c>
      <c r="T26" s="278">
        <f t="shared" si="7"/>
        <v>0</v>
      </c>
      <c r="U26" s="278">
        <f t="shared" si="7"/>
        <v>0</v>
      </c>
      <c r="V26" s="278">
        <f t="shared" si="7"/>
        <v>0</v>
      </c>
      <c r="W26" s="278">
        <f t="shared" si="7"/>
        <v>0</v>
      </c>
      <c r="X26" s="179"/>
      <c r="Y26" s="433"/>
      <c r="Z26" s="433"/>
      <c r="AA26" s="117">
        <f>AA29+AA30+AA31+AA33+AA34+AA35+AA36+AA37+AA38</f>
        <v>0</v>
      </c>
      <c r="AB26" s="176">
        <f>AB29+AB30+AB31+AB33+AB34+AB35+AB36+AB37+AB38</f>
        <v>0</v>
      </c>
      <c r="AC26" s="117">
        <f>AC29+AC30+AC31+AC33+AC34+AC35+AC36+AC37+AC38</f>
        <v>0</v>
      </c>
      <c r="AD26" s="117">
        <f>AD29+AD30+AD31+AD33+AD34+AD35+AD36+AD37+AD38</f>
        <v>0</v>
      </c>
      <c r="AE26" s="73">
        <v>8</v>
      </c>
      <c r="AF26" s="439"/>
      <c r="AG26" s="226" t="str">
        <f>IF(MIN(E26:K26)&lt;0,"ERROR","OK")</f>
        <v>OK</v>
      </c>
      <c r="AH26" s="252"/>
      <c r="AI26" s="252"/>
      <c r="AJ26" s="226" t="str">
        <f>IF(MIN(N26:AD26)&lt;0,"ERROR","OK")</f>
        <v>OK</v>
      </c>
    </row>
    <row r="27" spans="1:36" ht="39" thickTop="1" x14ac:dyDescent="0.2">
      <c r="A27" s="91"/>
      <c r="B27" s="125" t="s">
        <v>137</v>
      </c>
      <c r="C27" s="73"/>
      <c r="D27" s="76"/>
      <c r="E27" s="76"/>
      <c r="F27" s="200"/>
      <c r="G27" s="200"/>
      <c r="H27" s="200"/>
      <c r="I27" s="76"/>
      <c r="J27" s="76"/>
      <c r="K27" s="76"/>
      <c r="L27" s="76"/>
      <c r="M27" s="76"/>
      <c r="N27" s="76"/>
      <c r="O27" s="200"/>
      <c r="P27" s="200"/>
      <c r="Q27" s="200"/>
      <c r="R27" s="76"/>
      <c r="S27" s="76"/>
      <c r="T27" s="76"/>
      <c r="U27" s="76"/>
      <c r="V27" s="76"/>
      <c r="W27" s="76"/>
      <c r="X27" s="177"/>
      <c r="Y27" s="76"/>
      <c r="Z27" s="76"/>
      <c r="AA27" s="76"/>
      <c r="AB27" s="177"/>
      <c r="AC27" s="76"/>
      <c r="AD27" s="76"/>
      <c r="AE27" s="73"/>
      <c r="AF27" s="439"/>
      <c r="AG27" s="440"/>
      <c r="AH27" s="252"/>
      <c r="AI27" s="252"/>
      <c r="AJ27" s="252"/>
    </row>
    <row r="28" spans="1:36" x14ac:dyDescent="0.2">
      <c r="A28" s="255"/>
      <c r="B28" s="314" t="s">
        <v>138</v>
      </c>
      <c r="C28" s="16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67"/>
      <c r="AF28" s="439"/>
      <c r="AG28" s="440"/>
      <c r="AH28" s="252"/>
      <c r="AI28" s="252"/>
      <c r="AJ28" s="252"/>
    </row>
    <row r="29" spans="1:36" x14ac:dyDescent="0.2">
      <c r="A29" s="91"/>
      <c r="B29" s="135" t="s">
        <v>139</v>
      </c>
      <c r="C29" s="73">
        <v>9</v>
      </c>
      <c r="D29" s="433"/>
      <c r="E29" s="122"/>
      <c r="F29" s="428"/>
      <c r="G29" s="428"/>
      <c r="H29" s="428"/>
      <c r="I29" s="122"/>
      <c r="J29" s="429"/>
      <c r="K29" s="429"/>
      <c r="L29" s="429"/>
      <c r="M29" s="430"/>
      <c r="N29" s="122"/>
      <c r="O29" s="428"/>
      <c r="P29" s="428"/>
      <c r="Q29" s="428"/>
      <c r="R29" s="429"/>
      <c r="S29" s="430"/>
      <c r="T29" s="430"/>
      <c r="U29" s="429"/>
      <c r="V29" s="429"/>
      <c r="W29" s="430"/>
      <c r="X29" s="179"/>
      <c r="Y29" s="433"/>
      <c r="Z29" s="433"/>
      <c r="AA29" s="122"/>
      <c r="AB29" s="178"/>
      <c r="AC29" s="122"/>
      <c r="AD29" s="122"/>
      <c r="AE29" s="73">
        <v>9</v>
      </c>
      <c r="AF29" s="439"/>
      <c r="AG29" s="226" t="str">
        <f t="shared" ref="AG29:AG38" si="8">IF(MIN(E29:K29)&lt;0,"ERROR","OK")</f>
        <v>OK</v>
      </c>
      <c r="AH29" s="252"/>
      <c r="AI29" s="252"/>
      <c r="AJ29" s="226" t="str">
        <f t="shared" ref="AJ29:AJ38" si="9">IF(MIN(N29:AD29)&lt;0,"ERROR","OK")</f>
        <v>OK</v>
      </c>
    </row>
    <row r="30" spans="1:36" x14ac:dyDescent="0.2">
      <c r="A30" s="91"/>
      <c r="B30" s="136">
        <v>0.5</v>
      </c>
      <c r="C30" s="73">
        <v>10</v>
      </c>
      <c r="D30" s="433"/>
      <c r="E30" s="122"/>
      <c r="F30" s="428"/>
      <c r="G30" s="428"/>
      <c r="H30" s="428"/>
      <c r="I30" s="122"/>
      <c r="J30" s="429"/>
      <c r="K30" s="429"/>
      <c r="L30" s="429"/>
      <c r="M30" s="430"/>
      <c r="N30" s="122"/>
      <c r="O30" s="428"/>
      <c r="P30" s="428"/>
      <c r="Q30" s="428"/>
      <c r="R30" s="429"/>
      <c r="S30" s="430"/>
      <c r="T30" s="430"/>
      <c r="U30" s="429"/>
      <c r="V30" s="429"/>
      <c r="W30" s="430"/>
      <c r="X30" s="179"/>
      <c r="Y30" s="433"/>
      <c r="Z30" s="433"/>
      <c r="AA30" s="122"/>
      <c r="AB30" s="178"/>
      <c r="AC30" s="122"/>
      <c r="AD30" s="122"/>
      <c r="AE30" s="73">
        <v>10</v>
      </c>
      <c r="AF30" s="439"/>
      <c r="AG30" s="226" t="str">
        <f t="shared" si="8"/>
        <v>OK</v>
      </c>
      <c r="AH30" s="252"/>
      <c r="AI30" s="252"/>
      <c r="AJ30" s="226" t="str">
        <f t="shared" si="9"/>
        <v>OK</v>
      </c>
    </row>
    <row r="31" spans="1:36" x14ac:dyDescent="0.2">
      <c r="A31" s="91"/>
      <c r="B31" s="136" t="s">
        <v>140</v>
      </c>
      <c r="C31" s="73">
        <v>11</v>
      </c>
      <c r="D31" s="433"/>
      <c r="E31" s="122"/>
      <c r="F31" s="428"/>
      <c r="G31" s="428"/>
      <c r="H31" s="428"/>
      <c r="I31" s="122"/>
      <c r="J31" s="429"/>
      <c r="K31" s="429"/>
      <c r="L31" s="429"/>
      <c r="M31" s="430"/>
      <c r="N31" s="122"/>
      <c r="O31" s="428"/>
      <c r="P31" s="428"/>
      <c r="Q31" s="428"/>
      <c r="R31" s="429"/>
      <c r="S31" s="430"/>
      <c r="T31" s="430"/>
      <c r="U31" s="429"/>
      <c r="V31" s="429"/>
      <c r="W31" s="430"/>
      <c r="X31" s="179"/>
      <c r="Y31" s="433"/>
      <c r="Z31" s="433"/>
      <c r="AA31" s="122"/>
      <c r="AB31" s="178"/>
      <c r="AC31" s="122"/>
      <c r="AD31" s="122"/>
      <c r="AE31" s="73">
        <v>11</v>
      </c>
      <c r="AF31" s="439"/>
      <c r="AG31" s="226" t="str">
        <f t="shared" si="8"/>
        <v>OK</v>
      </c>
      <c r="AH31" s="252"/>
      <c r="AI31" s="252"/>
      <c r="AJ31" s="226" t="str">
        <f t="shared" si="9"/>
        <v>OK</v>
      </c>
    </row>
    <row r="32" spans="1:36" x14ac:dyDescent="0.2">
      <c r="A32" s="66"/>
      <c r="B32" s="136" t="s">
        <v>141</v>
      </c>
      <c r="C32" s="73">
        <v>12</v>
      </c>
      <c r="D32" s="433"/>
      <c r="E32" s="122"/>
      <c r="F32" s="428"/>
      <c r="G32" s="428"/>
      <c r="H32" s="428"/>
      <c r="I32" s="122"/>
      <c r="J32" s="429"/>
      <c r="K32" s="429"/>
      <c r="L32" s="429"/>
      <c r="M32" s="430"/>
      <c r="N32" s="122"/>
      <c r="O32" s="428"/>
      <c r="P32" s="428"/>
      <c r="Q32" s="428"/>
      <c r="R32" s="429"/>
      <c r="S32" s="430"/>
      <c r="T32" s="430"/>
      <c r="U32" s="429"/>
      <c r="V32" s="429"/>
      <c r="W32" s="430"/>
      <c r="X32" s="179"/>
      <c r="Y32" s="433"/>
      <c r="Z32" s="433"/>
      <c r="AA32" s="122"/>
      <c r="AB32" s="178"/>
      <c r="AC32" s="122"/>
      <c r="AD32" s="122"/>
      <c r="AE32" s="73">
        <v>12</v>
      </c>
      <c r="AF32" s="439"/>
      <c r="AG32" s="226" t="str">
        <f t="shared" si="8"/>
        <v>OK</v>
      </c>
      <c r="AH32" s="252"/>
      <c r="AI32" s="252"/>
      <c r="AJ32" s="226" t="str">
        <f t="shared" si="9"/>
        <v>OK</v>
      </c>
    </row>
    <row r="33" spans="1:37" x14ac:dyDescent="0.2">
      <c r="A33" s="91"/>
      <c r="B33" s="136">
        <v>0.9</v>
      </c>
      <c r="C33" s="73">
        <v>13</v>
      </c>
      <c r="D33" s="433"/>
      <c r="E33" s="122"/>
      <c r="F33" s="428"/>
      <c r="G33" s="428"/>
      <c r="H33" s="428"/>
      <c r="I33" s="122"/>
      <c r="J33" s="429"/>
      <c r="K33" s="429"/>
      <c r="L33" s="429"/>
      <c r="M33" s="430"/>
      <c r="N33" s="122"/>
      <c r="O33" s="428"/>
      <c r="P33" s="428"/>
      <c r="Q33" s="428"/>
      <c r="R33" s="429"/>
      <c r="S33" s="430"/>
      <c r="T33" s="430"/>
      <c r="U33" s="429"/>
      <c r="V33" s="429"/>
      <c r="W33" s="430"/>
      <c r="X33" s="179"/>
      <c r="Y33" s="433"/>
      <c r="Z33" s="433"/>
      <c r="AA33" s="122"/>
      <c r="AB33" s="178"/>
      <c r="AC33" s="122"/>
      <c r="AD33" s="122"/>
      <c r="AE33" s="73">
        <v>13</v>
      </c>
      <c r="AF33" s="439"/>
      <c r="AG33" s="226" t="str">
        <f t="shared" si="8"/>
        <v>OK</v>
      </c>
      <c r="AH33" s="252"/>
      <c r="AI33" s="252"/>
      <c r="AJ33" s="226" t="str">
        <f t="shared" si="9"/>
        <v>OK</v>
      </c>
    </row>
    <row r="34" spans="1:37" x14ac:dyDescent="0.2">
      <c r="A34" s="91"/>
      <c r="B34" s="136">
        <v>0.95</v>
      </c>
      <c r="C34" s="73">
        <v>14</v>
      </c>
      <c r="D34" s="433"/>
      <c r="E34" s="122"/>
      <c r="F34" s="428"/>
      <c r="G34" s="428"/>
      <c r="H34" s="428"/>
      <c r="I34" s="122"/>
      <c r="J34" s="429"/>
      <c r="K34" s="429"/>
      <c r="L34" s="429"/>
      <c r="M34" s="430"/>
      <c r="N34" s="122"/>
      <c r="O34" s="428"/>
      <c r="P34" s="428"/>
      <c r="Q34" s="428"/>
      <c r="R34" s="429"/>
      <c r="S34" s="430"/>
      <c r="T34" s="430"/>
      <c r="U34" s="429"/>
      <c r="V34" s="429"/>
      <c r="W34" s="430"/>
      <c r="X34" s="179"/>
      <c r="Y34" s="433"/>
      <c r="Z34" s="433"/>
      <c r="AA34" s="122"/>
      <c r="AB34" s="178"/>
      <c r="AC34" s="122"/>
      <c r="AD34" s="122"/>
      <c r="AE34" s="73">
        <v>14</v>
      </c>
      <c r="AF34" s="439"/>
      <c r="AG34" s="226" t="str">
        <f t="shared" si="8"/>
        <v>OK</v>
      </c>
      <c r="AH34" s="252"/>
      <c r="AI34" s="252"/>
      <c r="AJ34" s="226" t="str">
        <f t="shared" si="9"/>
        <v>OK</v>
      </c>
    </row>
    <row r="35" spans="1:37" x14ac:dyDescent="0.2">
      <c r="A35" s="91"/>
      <c r="B35" s="136">
        <v>1.1499999999999999</v>
      </c>
      <c r="C35" s="73">
        <v>15</v>
      </c>
      <c r="D35" s="433"/>
      <c r="E35" s="122"/>
      <c r="F35" s="428"/>
      <c r="G35" s="428"/>
      <c r="H35" s="428"/>
      <c r="I35" s="122"/>
      <c r="J35" s="429"/>
      <c r="K35" s="429"/>
      <c r="L35" s="429"/>
      <c r="M35" s="430"/>
      <c r="N35" s="122"/>
      <c r="O35" s="428"/>
      <c r="P35" s="428"/>
      <c r="Q35" s="428"/>
      <c r="R35" s="429"/>
      <c r="S35" s="430"/>
      <c r="T35" s="430"/>
      <c r="U35" s="429"/>
      <c r="V35" s="429"/>
      <c r="W35" s="430"/>
      <c r="X35" s="179"/>
      <c r="Y35" s="433"/>
      <c r="Z35" s="433"/>
      <c r="AA35" s="122"/>
      <c r="AB35" s="178"/>
      <c r="AC35" s="122"/>
      <c r="AD35" s="122"/>
      <c r="AE35" s="73">
        <v>15</v>
      </c>
      <c r="AF35" s="439"/>
      <c r="AG35" s="226" t="str">
        <f t="shared" si="8"/>
        <v>OK</v>
      </c>
      <c r="AH35" s="252"/>
      <c r="AI35" s="252"/>
      <c r="AJ35" s="226" t="str">
        <f t="shared" si="9"/>
        <v>OK</v>
      </c>
    </row>
    <row r="36" spans="1:37" x14ac:dyDescent="0.2">
      <c r="A36" s="91"/>
      <c r="B36" s="136">
        <v>1.2</v>
      </c>
      <c r="C36" s="73">
        <v>16</v>
      </c>
      <c r="D36" s="433"/>
      <c r="E36" s="122"/>
      <c r="F36" s="428"/>
      <c r="G36" s="428"/>
      <c r="H36" s="428"/>
      <c r="I36" s="122"/>
      <c r="J36" s="429"/>
      <c r="K36" s="429"/>
      <c r="L36" s="429"/>
      <c r="M36" s="430"/>
      <c r="N36" s="122"/>
      <c r="O36" s="428"/>
      <c r="P36" s="428"/>
      <c r="Q36" s="428"/>
      <c r="R36" s="429"/>
      <c r="S36" s="430"/>
      <c r="T36" s="430"/>
      <c r="U36" s="429"/>
      <c r="V36" s="429"/>
      <c r="W36" s="430"/>
      <c r="X36" s="179"/>
      <c r="Y36" s="433"/>
      <c r="Z36" s="433"/>
      <c r="AA36" s="122"/>
      <c r="AB36" s="178"/>
      <c r="AC36" s="122"/>
      <c r="AD36" s="122"/>
      <c r="AE36" s="73">
        <v>16</v>
      </c>
      <c r="AF36" s="439"/>
      <c r="AG36" s="226" t="str">
        <f t="shared" si="8"/>
        <v>OK</v>
      </c>
      <c r="AH36" s="252"/>
      <c r="AI36" s="252"/>
      <c r="AJ36" s="226" t="str">
        <f t="shared" si="9"/>
        <v>OK</v>
      </c>
    </row>
    <row r="37" spans="1:37" x14ac:dyDescent="0.2">
      <c r="A37" s="91"/>
      <c r="B37" s="136">
        <v>1.4</v>
      </c>
      <c r="C37" s="73">
        <v>17</v>
      </c>
      <c r="D37" s="433"/>
      <c r="E37" s="122"/>
      <c r="F37" s="428"/>
      <c r="G37" s="428"/>
      <c r="H37" s="428"/>
      <c r="I37" s="122"/>
      <c r="J37" s="429"/>
      <c r="K37" s="429"/>
      <c r="L37" s="429"/>
      <c r="M37" s="430"/>
      <c r="N37" s="122"/>
      <c r="O37" s="428"/>
      <c r="P37" s="428"/>
      <c r="Q37" s="428"/>
      <c r="R37" s="429"/>
      <c r="S37" s="430"/>
      <c r="T37" s="430"/>
      <c r="U37" s="429"/>
      <c r="V37" s="429"/>
      <c r="W37" s="430"/>
      <c r="X37" s="179"/>
      <c r="Y37" s="433"/>
      <c r="Z37" s="433"/>
      <c r="AA37" s="122"/>
      <c r="AB37" s="178"/>
      <c r="AC37" s="122"/>
      <c r="AD37" s="122"/>
      <c r="AE37" s="73">
        <v>17</v>
      </c>
      <c r="AF37" s="439"/>
      <c r="AG37" s="226" t="str">
        <f t="shared" si="8"/>
        <v>OK</v>
      </c>
      <c r="AH37" s="252"/>
      <c r="AI37" s="252"/>
      <c r="AJ37" s="226" t="str">
        <f t="shared" si="9"/>
        <v>OK</v>
      </c>
    </row>
    <row r="38" spans="1:37" x14ac:dyDescent="0.2">
      <c r="A38" s="91"/>
      <c r="B38" s="136">
        <v>2.5</v>
      </c>
      <c r="C38" s="73">
        <v>18</v>
      </c>
      <c r="D38" s="433"/>
      <c r="E38" s="122"/>
      <c r="F38" s="428"/>
      <c r="G38" s="428"/>
      <c r="H38" s="428"/>
      <c r="I38" s="122"/>
      <c r="J38" s="429"/>
      <c r="K38" s="429"/>
      <c r="L38" s="429"/>
      <c r="M38" s="430"/>
      <c r="N38" s="122"/>
      <c r="O38" s="428"/>
      <c r="P38" s="428"/>
      <c r="Q38" s="428"/>
      <c r="R38" s="429"/>
      <c r="S38" s="430"/>
      <c r="T38" s="430"/>
      <c r="U38" s="429"/>
      <c r="V38" s="429"/>
      <c r="W38" s="430"/>
      <c r="X38" s="179"/>
      <c r="Y38" s="433"/>
      <c r="Z38" s="433"/>
      <c r="AA38" s="122"/>
      <c r="AB38" s="178"/>
      <c r="AC38" s="122"/>
      <c r="AD38" s="122"/>
      <c r="AE38" s="73">
        <v>18</v>
      </c>
      <c r="AF38" s="439"/>
      <c r="AG38" s="226" t="str">
        <f t="shared" si="8"/>
        <v>OK</v>
      </c>
      <c r="AH38" s="252"/>
      <c r="AI38" s="252"/>
      <c r="AJ38" s="226" t="str">
        <f t="shared" si="9"/>
        <v>OK</v>
      </c>
    </row>
    <row r="39" spans="1:37" ht="6" customHeight="1" x14ac:dyDescent="0.2">
      <c r="A39" s="91"/>
      <c r="B39" s="131"/>
      <c r="C39" s="73"/>
      <c r="D39" s="132"/>
      <c r="E39" s="79"/>
      <c r="F39" s="202"/>
      <c r="G39" s="202"/>
      <c r="H39" s="202"/>
      <c r="I39" s="79"/>
      <c r="J39" s="79"/>
      <c r="K39" s="79"/>
      <c r="L39" s="79"/>
      <c r="M39" s="79"/>
      <c r="N39" s="79"/>
      <c r="O39" s="202"/>
      <c r="P39" s="202"/>
      <c r="Q39" s="202"/>
      <c r="R39" s="202"/>
      <c r="S39" s="202"/>
      <c r="T39" s="202"/>
      <c r="U39" s="202"/>
      <c r="V39" s="202"/>
      <c r="W39" s="202"/>
      <c r="X39" s="172"/>
      <c r="Y39" s="79"/>
      <c r="Z39" s="79"/>
      <c r="AA39" s="79"/>
      <c r="AB39" s="172"/>
      <c r="AC39" s="79"/>
      <c r="AD39" s="80"/>
      <c r="AE39" s="73"/>
      <c r="AF39" s="439"/>
      <c r="AG39" s="440"/>
      <c r="AH39" s="252"/>
      <c r="AI39" s="252"/>
      <c r="AJ39" s="252"/>
      <c r="AK39" s="252"/>
    </row>
    <row r="40" spans="1:37" ht="59.25" customHeight="1" thickBot="1" x14ac:dyDescent="0.25">
      <c r="A40" s="267"/>
      <c r="B40" s="268" t="s">
        <v>142</v>
      </c>
      <c r="C40" s="167">
        <v>19</v>
      </c>
      <c r="D40" s="179"/>
      <c r="E40" s="178"/>
      <c r="F40" s="178"/>
      <c r="G40" s="178"/>
      <c r="H40" s="178"/>
      <c r="I40" s="178"/>
      <c r="J40" s="178"/>
      <c r="K40" s="178"/>
      <c r="L40" s="178"/>
      <c r="M40" s="269"/>
      <c r="N40" s="176">
        <f>I40+L40+M40</f>
        <v>0</v>
      </c>
      <c r="O40" s="178"/>
      <c r="P40" s="178"/>
      <c r="Q40" s="178"/>
      <c r="R40" s="179"/>
      <c r="S40" s="259"/>
      <c r="T40" s="259"/>
      <c r="U40" s="179"/>
      <c r="V40" s="179"/>
      <c r="W40" s="259"/>
      <c r="X40" s="180"/>
      <c r="Y40" s="179"/>
      <c r="Z40" s="179"/>
      <c r="AA40" s="178"/>
      <c r="AB40" s="178"/>
      <c r="AC40" s="270"/>
      <c r="AD40" s="178"/>
      <c r="AE40" s="167">
        <v>19</v>
      </c>
      <c r="AF40" s="439"/>
      <c r="AG40" s="226" t="str">
        <f>IF(MIN(E40:K40)&lt;0,"ERROR","OK")</f>
        <v>OK</v>
      </c>
      <c r="AH40" s="226" t="str">
        <f>IF(L40&lt;=0,"OK","ERROR")</f>
        <v>OK</v>
      </c>
      <c r="AI40" s="226" t="str">
        <f>IF(M40&gt;=0,"OK","ERROR")</f>
        <v>OK</v>
      </c>
      <c r="AJ40" s="226" t="str">
        <f>IF(MIN(N40:AD40)&lt;0,"ERROR","OK")</f>
        <v>OK</v>
      </c>
    </row>
    <row r="41" spans="1:37" ht="6" customHeight="1" thickTop="1" x14ac:dyDescent="0.2">
      <c r="A41" s="91"/>
      <c r="B41" s="137"/>
      <c r="C41" s="73"/>
      <c r="D41" s="132"/>
      <c r="E41" s="79"/>
      <c r="F41" s="202"/>
      <c r="G41" s="202"/>
      <c r="H41" s="202"/>
      <c r="I41" s="79"/>
      <c r="J41" s="79"/>
      <c r="K41" s="79"/>
      <c r="L41" s="79"/>
      <c r="M41" s="79"/>
      <c r="N41" s="79"/>
      <c r="O41" s="202"/>
      <c r="P41" s="202"/>
      <c r="Q41" s="202"/>
      <c r="R41" s="79"/>
      <c r="S41" s="79"/>
      <c r="T41" s="79"/>
      <c r="U41" s="79"/>
      <c r="V41" s="79"/>
      <c r="W41" s="79"/>
      <c r="X41" s="172"/>
      <c r="Y41" s="79"/>
      <c r="Z41" s="79"/>
      <c r="AA41" s="79"/>
      <c r="AB41" s="172"/>
      <c r="AC41" s="79"/>
      <c r="AD41" s="80"/>
      <c r="AE41" s="73"/>
      <c r="AF41" s="439"/>
      <c r="AG41" s="440"/>
      <c r="AH41" s="252"/>
      <c r="AI41" s="252"/>
      <c r="AJ41" s="252"/>
    </row>
    <row r="42" spans="1:37" ht="30.75" customHeight="1" thickBot="1" x14ac:dyDescent="0.25">
      <c r="A42" s="59"/>
      <c r="B42" s="133" t="s">
        <v>143</v>
      </c>
      <c r="C42" s="73">
        <v>20</v>
      </c>
      <c r="D42" s="433"/>
      <c r="E42" s="122"/>
      <c r="F42" s="201"/>
      <c r="G42" s="201"/>
      <c r="H42" s="201"/>
      <c r="I42" s="122"/>
      <c r="J42" s="122"/>
      <c r="K42" s="122"/>
      <c r="L42" s="122"/>
      <c r="M42" s="119"/>
      <c r="N42" s="117">
        <f>I42+L42+M42</f>
        <v>0</v>
      </c>
      <c r="O42" s="201"/>
      <c r="P42" s="201"/>
      <c r="Q42" s="201"/>
      <c r="R42" s="122"/>
      <c r="S42" s="119"/>
      <c r="T42" s="119"/>
      <c r="U42" s="122"/>
      <c r="V42" s="122"/>
      <c r="W42" s="119"/>
      <c r="X42" s="178"/>
      <c r="Y42" s="121"/>
      <c r="Z42" s="122"/>
      <c r="AA42" s="122"/>
      <c r="AB42" s="178"/>
      <c r="AC42" s="122"/>
      <c r="AD42" s="122"/>
      <c r="AE42" s="73">
        <v>20</v>
      </c>
      <c r="AF42" s="439"/>
      <c r="AG42" s="226" t="str">
        <f>IF(MIN(E42:K42)&lt;0,"ERROR","OK")</f>
        <v>OK</v>
      </c>
      <c r="AH42" s="226" t="str">
        <f>IF(L42&lt;=0,"OK","ERROR")</f>
        <v>OK</v>
      </c>
      <c r="AI42" s="226" t="str">
        <f>IF(M42&gt;=0,"OK","ERROR")</f>
        <v>OK</v>
      </c>
      <c r="AJ42" s="226" t="str">
        <f>IF(MIN(N42:AD42)&lt;0,"ERROR","OK")</f>
        <v>OK</v>
      </c>
    </row>
    <row r="43" spans="1:37" ht="3.75" customHeight="1" thickTop="1" x14ac:dyDescent="0.2">
      <c r="A43" s="138"/>
      <c r="B43" s="137"/>
      <c r="C43" s="73"/>
      <c r="D43" s="132"/>
      <c r="E43" s="79"/>
      <c r="F43" s="202"/>
      <c r="G43" s="202"/>
      <c r="H43" s="202"/>
      <c r="I43" s="79"/>
      <c r="J43" s="79"/>
      <c r="K43" s="79"/>
      <c r="L43" s="79"/>
      <c r="M43" s="79"/>
      <c r="N43" s="79"/>
      <c r="O43" s="202"/>
      <c r="P43" s="202"/>
      <c r="Q43" s="202"/>
      <c r="R43" s="79"/>
      <c r="S43" s="79"/>
      <c r="T43" s="79"/>
      <c r="U43" s="79"/>
      <c r="V43" s="79"/>
      <c r="W43" s="79"/>
      <c r="X43" s="172"/>
      <c r="Y43" s="79"/>
      <c r="Z43" s="79"/>
      <c r="AA43" s="79"/>
      <c r="AB43" s="172"/>
      <c r="AC43" s="79"/>
      <c r="AD43" s="80"/>
      <c r="AE43" s="73"/>
      <c r="AF43" s="439"/>
      <c r="AG43" s="440"/>
      <c r="AH43" s="252"/>
      <c r="AI43" s="252"/>
      <c r="AJ43" s="252"/>
    </row>
    <row r="44" spans="1:37" ht="32.25" customHeight="1" thickBot="1" x14ac:dyDescent="0.25">
      <c r="A44" s="91"/>
      <c r="B44" s="139" t="s">
        <v>345</v>
      </c>
      <c r="C44" s="73">
        <v>21</v>
      </c>
      <c r="D44" s="433"/>
      <c r="E44" s="117">
        <f>SUM(E48:E83)</f>
        <v>0</v>
      </c>
      <c r="F44" s="278">
        <f t="shared" ref="F44:H44" si="10">SUM(F48:F83)</f>
        <v>0</v>
      </c>
      <c r="G44" s="278">
        <f t="shared" si="10"/>
        <v>0</v>
      </c>
      <c r="H44" s="278">
        <f t="shared" si="10"/>
        <v>0</v>
      </c>
      <c r="I44" s="117">
        <f>SUM(I48:I83)</f>
        <v>0</v>
      </c>
      <c r="J44" s="278">
        <f>SUM(J48:J83)</f>
        <v>0</v>
      </c>
      <c r="K44" s="278">
        <f>SUM(K48:K83)</f>
        <v>0</v>
      </c>
      <c r="L44" s="278">
        <f t="shared" ref="L44:M44" si="11">SUM(L48:L83)</f>
        <v>0</v>
      </c>
      <c r="M44" s="278">
        <f t="shared" si="11"/>
        <v>0</v>
      </c>
      <c r="N44" s="117">
        <f>SUM(N48:N83)</f>
        <v>0</v>
      </c>
      <c r="O44" s="278">
        <f t="shared" ref="O44:W44" si="12">SUM(O48:O83)</f>
        <v>0</v>
      </c>
      <c r="P44" s="278">
        <f t="shared" si="12"/>
        <v>0</v>
      </c>
      <c r="Q44" s="278">
        <f t="shared" si="12"/>
        <v>0</v>
      </c>
      <c r="R44" s="278">
        <f t="shared" si="12"/>
        <v>0</v>
      </c>
      <c r="S44" s="278">
        <f t="shared" si="12"/>
        <v>0</v>
      </c>
      <c r="T44" s="278">
        <f t="shared" si="12"/>
        <v>0</v>
      </c>
      <c r="U44" s="278">
        <f t="shared" si="12"/>
        <v>0</v>
      </c>
      <c r="V44" s="278">
        <f t="shared" si="12"/>
        <v>0</v>
      </c>
      <c r="W44" s="278">
        <f t="shared" si="12"/>
        <v>0</v>
      </c>
      <c r="X44" s="178"/>
      <c r="Y44" s="121"/>
      <c r="Z44" s="122"/>
      <c r="AA44" s="117">
        <f>SUM(X48:X83)</f>
        <v>0</v>
      </c>
      <c r="AB44" s="176">
        <f>SUM(Y48:Y83)</f>
        <v>0</v>
      </c>
      <c r="AC44" s="117">
        <f>SUM(Z48:Z83)</f>
        <v>0</v>
      </c>
      <c r="AD44" s="117">
        <f>SUM(AA48:AA83)</f>
        <v>0</v>
      </c>
      <c r="AE44" s="73">
        <v>21</v>
      </c>
      <c r="AF44" s="440"/>
      <c r="AG44" s="226" t="str">
        <f>IF(MIN(E44:K44)&lt;0,"ERROR","OK")</f>
        <v>OK</v>
      </c>
      <c r="AH44" s="226" t="str">
        <f>IF(L44&lt;=0,"OK","ERROR")</f>
        <v>OK</v>
      </c>
      <c r="AI44" s="226" t="str">
        <f>IF(M44&gt;=0,"OK","ERROR")</f>
        <v>OK</v>
      </c>
      <c r="AJ44" s="226" t="str">
        <f>IF(MIN(N44:AD44)&lt;0,"ERROR","OK")</f>
        <v>OK</v>
      </c>
    </row>
    <row r="45" spans="1:37" ht="13.5" thickTop="1" x14ac:dyDescent="0.2">
      <c r="A45" s="194"/>
      <c r="B45" s="271" t="s">
        <v>276</v>
      </c>
      <c r="C45" s="192" t="s">
        <v>225</v>
      </c>
      <c r="D45" s="434"/>
      <c r="E45" s="122"/>
      <c r="F45" s="201"/>
      <c r="G45" s="201"/>
      <c r="H45" s="201"/>
      <c r="I45" s="122"/>
      <c r="J45" s="432"/>
      <c r="K45" s="432"/>
      <c r="L45" s="432"/>
      <c r="M45" s="432"/>
      <c r="N45" s="122"/>
      <c r="O45" s="201"/>
      <c r="P45" s="201"/>
      <c r="Q45" s="201"/>
      <c r="R45" s="201"/>
      <c r="S45" s="201"/>
      <c r="T45" s="201"/>
      <c r="U45" s="201"/>
      <c r="V45" s="201"/>
      <c r="W45" s="201"/>
      <c r="X45" s="178"/>
      <c r="Y45" s="433"/>
      <c r="Z45" s="433"/>
      <c r="AA45" s="122"/>
      <c r="AB45" s="178"/>
      <c r="AC45" s="122"/>
      <c r="AD45" s="122"/>
      <c r="AE45" s="192" t="s">
        <v>225</v>
      </c>
      <c r="AF45" s="440"/>
      <c r="AG45" s="226"/>
      <c r="AH45" s="252"/>
      <c r="AI45" s="252"/>
      <c r="AJ45" s="226"/>
    </row>
    <row r="46" spans="1:37" ht="44.25" customHeight="1" x14ac:dyDescent="0.2">
      <c r="A46" s="91"/>
      <c r="B46" s="195" t="s">
        <v>145</v>
      </c>
      <c r="C46" s="73"/>
      <c r="D46"/>
      <c r="E46" s="76"/>
      <c r="F46" s="200"/>
      <c r="G46" s="200"/>
      <c r="H46" s="200"/>
      <c r="I46" s="76"/>
      <c r="J46" s="76"/>
      <c r="K46" s="76"/>
      <c r="L46" s="76"/>
      <c r="M46" s="76"/>
      <c r="N46" s="76"/>
      <c r="O46" s="200"/>
      <c r="P46" s="200"/>
      <c r="Q46" s="200"/>
      <c r="R46" s="76"/>
      <c r="S46" s="76"/>
      <c r="T46" s="76"/>
      <c r="U46" s="76"/>
      <c r="V46" s="76"/>
      <c r="W46" s="76"/>
      <c r="X46" s="177"/>
      <c r="Y46" s="76"/>
      <c r="Z46" s="76"/>
      <c r="AA46" s="76"/>
      <c r="AB46" s="177"/>
      <c r="AC46" s="76"/>
      <c r="AD46" s="76"/>
      <c r="AE46" s="73"/>
      <c r="AF46" s="440"/>
      <c r="AG46" s="440"/>
      <c r="AH46" s="252"/>
      <c r="AI46" s="252"/>
      <c r="AJ46" s="252"/>
    </row>
    <row r="47" spans="1:37" ht="20.100000000000001" customHeight="1" x14ac:dyDescent="0.2">
      <c r="A47" s="255"/>
      <c r="B47" s="314" t="s">
        <v>146</v>
      </c>
      <c r="C47" s="167"/>
      <c r="D47" s="181"/>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67"/>
      <c r="AF47" s="439"/>
      <c r="AG47" s="440"/>
      <c r="AH47" s="252"/>
      <c r="AI47" s="252"/>
      <c r="AJ47" s="252"/>
      <c r="AK47" s="252"/>
    </row>
    <row r="48" spans="1:37" x14ac:dyDescent="0.2">
      <c r="A48" s="91"/>
      <c r="B48" s="127">
        <v>1</v>
      </c>
      <c r="C48" s="73">
        <v>22</v>
      </c>
      <c r="D48" s="121"/>
      <c r="E48" s="122"/>
      <c r="F48" s="428"/>
      <c r="G48" s="428"/>
      <c r="H48" s="428"/>
      <c r="I48" s="122"/>
      <c r="J48" s="429"/>
      <c r="K48" s="429"/>
      <c r="L48" s="429"/>
      <c r="M48" s="430"/>
      <c r="N48" s="140"/>
      <c r="O48" s="428"/>
      <c r="P48" s="428"/>
      <c r="Q48" s="428"/>
      <c r="R48" s="429"/>
      <c r="S48" s="430"/>
      <c r="T48" s="430"/>
      <c r="U48" s="429"/>
      <c r="V48" s="429"/>
      <c r="W48" s="430"/>
      <c r="X48" s="179"/>
      <c r="Y48" s="121"/>
      <c r="Z48" s="122"/>
      <c r="AA48" s="140"/>
      <c r="AB48" s="178"/>
      <c r="AC48" s="122"/>
      <c r="AD48" s="122"/>
      <c r="AE48" s="73">
        <v>22</v>
      </c>
      <c r="AF48" s="439"/>
      <c r="AG48" s="226" t="str">
        <f t="shared" ref="AG48:AG83" si="13">IF(MIN(E48:K48)&lt;0,"ERROR","OK")</f>
        <v>OK</v>
      </c>
      <c r="AH48" s="252"/>
      <c r="AI48" s="252"/>
      <c r="AJ48" s="226" t="str">
        <f t="shared" ref="AJ48:AJ83" si="14">IF(MIN(N48:AD48)&lt;0,"ERROR","OK")</f>
        <v>OK</v>
      </c>
    </row>
    <row r="49" spans="1:36" x14ac:dyDescent="0.2">
      <c r="A49" s="91"/>
      <c r="B49" s="127">
        <v>2</v>
      </c>
      <c r="C49" s="73">
        <v>23</v>
      </c>
      <c r="D49" s="121"/>
      <c r="E49" s="122"/>
      <c r="F49" s="428"/>
      <c r="G49" s="428"/>
      <c r="H49" s="428"/>
      <c r="I49" s="122"/>
      <c r="J49" s="429"/>
      <c r="K49" s="429"/>
      <c r="L49" s="429"/>
      <c r="M49" s="430"/>
      <c r="N49" s="140"/>
      <c r="O49" s="428"/>
      <c r="P49" s="428"/>
      <c r="Q49" s="428"/>
      <c r="R49" s="429"/>
      <c r="S49" s="430"/>
      <c r="T49" s="430"/>
      <c r="U49" s="429"/>
      <c r="V49" s="429"/>
      <c r="W49" s="430"/>
      <c r="X49" s="179"/>
      <c r="Y49" s="121"/>
      <c r="Z49" s="122"/>
      <c r="AA49" s="140"/>
      <c r="AB49" s="178"/>
      <c r="AC49" s="122"/>
      <c r="AD49" s="122"/>
      <c r="AE49" s="73">
        <v>23</v>
      </c>
      <c r="AF49" s="439"/>
      <c r="AG49" s="226" t="str">
        <f t="shared" si="13"/>
        <v>OK</v>
      </c>
      <c r="AH49" s="252"/>
      <c r="AI49" s="252"/>
      <c r="AJ49" s="226" t="str">
        <f t="shared" si="14"/>
        <v>OK</v>
      </c>
    </row>
    <row r="50" spans="1:36" x14ac:dyDescent="0.2">
      <c r="A50" s="91"/>
      <c r="B50" s="127">
        <v>3</v>
      </c>
      <c r="C50" s="73">
        <v>24</v>
      </c>
      <c r="D50" s="121"/>
      <c r="E50" s="122"/>
      <c r="F50" s="428"/>
      <c r="G50" s="428"/>
      <c r="H50" s="428"/>
      <c r="I50" s="122"/>
      <c r="J50" s="429"/>
      <c r="K50" s="429"/>
      <c r="L50" s="429"/>
      <c r="M50" s="430"/>
      <c r="N50" s="140"/>
      <c r="O50" s="428"/>
      <c r="P50" s="428"/>
      <c r="Q50" s="428"/>
      <c r="R50" s="429"/>
      <c r="S50" s="430"/>
      <c r="T50" s="430"/>
      <c r="U50" s="429"/>
      <c r="V50" s="429"/>
      <c r="W50" s="430"/>
      <c r="X50" s="179"/>
      <c r="Y50" s="121"/>
      <c r="Z50" s="122"/>
      <c r="AA50" s="140"/>
      <c r="AB50" s="178"/>
      <c r="AC50" s="122"/>
      <c r="AD50" s="122"/>
      <c r="AE50" s="73">
        <v>24</v>
      </c>
      <c r="AF50" s="439"/>
      <c r="AG50" s="226" t="str">
        <f t="shared" si="13"/>
        <v>OK</v>
      </c>
      <c r="AH50" s="252"/>
      <c r="AI50" s="252"/>
      <c r="AJ50" s="226" t="str">
        <f t="shared" si="14"/>
        <v>OK</v>
      </c>
    </row>
    <row r="51" spans="1:36" x14ac:dyDescent="0.2">
      <c r="A51" s="91"/>
      <c r="B51" s="127">
        <v>4</v>
      </c>
      <c r="C51" s="73">
        <v>25</v>
      </c>
      <c r="D51" s="121"/>
      <c r="E51" s="122"/>
      <c r="F51" s="428"/>
      <c r="G51" s="428"/>
      <c r="H51" s="428"/>
      <c r="I51" s="122"/>
      <c r="J51" s="429"/>
      <c r="K51" s="429"/>
      <c r="L51" s="429"/>
      <c r="M51" s="430"/>
      <c r="N51" s="140"/>
      <c r="O51" s="428"/>
      <c r="P51" s="428"/>
      <c r="Q51" s="428"/>
      <c r="R51" s="429"/>
      <c r="S51" s="430"/>
      <c r="T51" s="430"/>
      <c r="U51" s="429"/>
      <c r="V51" s="429"/>
      <c r="W51" s="430"/>
      <c r="X51" s="179"/>
      <c r="Y51" s="121"/>
      <c r="Z51" s="122"/>
      <c r="AA51" s="140"/>
      <c r="AB51" s="178"/>
      <c r="AC51" s="122"/>
      <c r="AD51" s="122"/>
      <c r="AE51" s="73">
        <v>25</v>
      </c>
      <c r="AF51" s="439"/>
      <c r="AG51" s="226" t="str">
        <f t="shared" si="13"/>
        <v>OK</v>
      </c>
      <c r="AH51" s="252"/>
      <c r="AI51" s="252"/>
      <c r="AJ51" s="226" t="str">
        <f t="shared" si="14"/>
        <v>OK</v>
      </c>
    </row>
    <row r="52" spans="1:36" x14ac:dyDescent="0.2">
      <c r="A52" s="91"/>
      <c r="B52" s="127">
        <v>5</v>
      </c>
      <c r="C52" s="73">
        <v>26</v>
      </c>
      <c r="D52" s="121"/>
      <c r="E52" s="122"/>
      <c r="F52" s="428"/>
      <c r="G52" s="428"/>
      <c r="H52" s="428"/>
      <c r="I52" s="122"/>
      <c r="J52" s="429"/>
      <c r="K52" s="429"/>
      <c r="L52" s="429"/>
      <c r="M52" s="430"/>
      <c r="N52" s="140"/>
      <c r="O52" s="428"/>
      <c r="P52" s="428"/>
      <c r="Q52" s="428"/>
      <c r="R52" s="429"/>
      <c r="S52" s="430"/>
      <c r="T52" s="430"/>
      <c r="U52" s="429"/>
      <c r="V52" s="429"/>
      <c r="W52" s="430"/>
      <c r="X52" s="179"/>
      <c r="Y52" s="121"/>
      <c r="Z52" s="122"/>
      <c r="AA52" s="140"/>
      <c r="AB52" s="178"/>
      <c r="AC52" s="122"/>
      <c r="AD52" s="122"/>
      <c r="AE52" s="73">
        <v>26</v>
      </c>
      <c r="AF52" s="439"/>
      <c r="AG52" s="226" t="str">
        <f t="shared" si="13"/>
        <v>OK</v>
      </c>
      <c r="AH52" s="252"/>
      <c r="AI52" s="252"/>
      <c r="AJ52" s="226" t="str">
        <f t="shared" si="14"/>
        <v>OK</v>
      </c>
    </row>
    <row r="53" spans="1:36" x14ac:dyDescent="0.2">
      <c r="A53" s="91"/>
      <c r="B53" s="127">
        <v>6</v>
      </c>
      <c r="C53" s="73">
        <v>27</v>
      </c>
      <c r="D53" s="121"/>
      <c r="E53" s="122"/>
      <c r="F53" s="428"/>
      <c r="G53" s="428"/>
      <c r="H53" s="428"/>
      <c r="I53" s="122"/>
      <c r="J53" s="429"/>
      <c r="K53" s="429"/>
      <c r="L53" s="429"/>
      <c r="M53" s="430"/>
      <c r="N53" s="140"/>
      <c r="O53" s="428"/>
      <c r="P53" s="428"/>
      <c r="Q53" s="428"/>
      <c r="R53" s="429"/>
      <c r="S53" s="430"/>
      <c r="T53" s="430"/>
      <c r="U53" s="429"/>
      <c r="V53" s="429"/>
      <c r="W53" s="430"/>
      <c r="X53" s="179"/>
      <c r="Y53" s="121"/>
      <c r="Z53" s="122"/>
      <c r="AA53" s="140"/>
      <c r="AB53" s="178"/>
      <c r="AC53" s="122"/>
      <c r="AD53" s="122"/>
      <c r="AE53" s="73">
        <v>27</v>
      </c>
      <c r="AF53" s="439"/>
      <c r="AG53" s="226" t="str">
        <f t="shared" si="13"/>
        <v>OK</v>
      </c>
      <c r="AH53" s="252"/>
      <c r="AI53" s="252"/>
      <c r="AJ53" s="226" t="str">
        <f t="shared" si="14"/>
        <v>OK</v>
      </c>
    </row>
    <row r="54" spans="1:36" x14ac:dyDescent="0.2">
      <c r="A54" s="66"/>
      <c r="B54" s="127">
        <v>7</v>
      </c>
      <c r="C54" s="73">
        <v>28</v>
      </c>
      <c r="D54" s="121"/>
      <c r="E54" s="122"/>
      <c r="F54" s="428"/>
      <c r="G54" s="428"/>
      <c r="H54" s="428"/>
      <c r="I54" s="122"/>
      <c r="J54" s="429"/>
      <c r="K54" s="429"/>
      <c r="L54" s="429"/>
      <c r="M54" s="430"/>
      <c r="N54" s="140"/>
      <c r="O54" s="428"/>
      <c r="P54" s="428"/>
      <c r="Q54" s="428"/>
      <c r="R54" s="429"/>
      <c r="S54" s="430"/>
      <c r="T54" s="430"/>
      <c r="U54" s="429"/>
      <c r="V54" s="429"/>
      <c r="W54" s="430"/>
      <c r="X54" s="179"/>
      <c r="Y54" s="121"/>
      <c r="Z54" s="122"/>
      <c r="AA54" s="140"/>
      <c r="AB54" s="178"/>
      <c r="AC54" s="122"/>
      <c r="AD54" s="122"/>
      <c r="AE54" s="73">
        <v>28</v>
      </c>
      <c r="AF54" s="439"/>
      <c r="AG54" s="226" t="str">
        <f t="shared" si="13"/>
        <v>OK</v>
      </c>
      <c r="AH54" s="252"/>
      <c r="AI54" s="252"/>
      <c r="AJ54" s="226" t="str">
        <f t="shared" si="14"/>
        <v>OK</v>
      </c>
    </row>
    <row r="55" spans="1:36" x14ac:dyDescent="0.2">
      <c r="A55" s="91"/>
      <c r="B55" s="127">
        <v>8</v>
      </c>
      <c r="C55" s="73">
        <v>29</v>
      </c>
      <c r="D55" s="121"/>
      <c r="E55" s="122"/>
      <c r="F55" s="428"/>
      <c r="G55" s="428"/>
      <c r="H55" s="428"/>
      <c r="I55" s="122"/>
      <c r="J55" s="429"/>
      <c r="K55" s="429"/>
      <c r="L55" s="429"/>
      <c r="M55" s="430"/>
      <c r="N55" s="140"/>
      <c r="O55" s="428"/>
      <c r="P55" s="428"/>
      <c r="Q55" s="428"/>
      <c r="R55" s="429"/>
      <c r="S55" s="430"/>
      <c r="T55" s="430"/>
      <c r="U55" s="429"/>
      <c r="V55" s="429"/>
      <c r="W55" s="430"/>
      <c r="X55" s="179"/>
      <c r="Y55" s="121"/>
      <c r="Z55" s="122"/>
      <c r="AA55" s="140"/>
      <c r="AB55" s="178"/>
      <c r="AC55" s="122"/>
      <c r="AD55" s="122"/>
      <c r="AE55" s="73">
        <v>29</v>
      </c>
      <c r="AF55" s="439"/>
      <c r="AG55" s="226" t="str">
        <f t="shared" si="13"/>
        <v>OK</v>
      </c>
      <c r="AH55" s="252"/>
      <c r="AI55" s="252"/>
      <c r="AJ55" s="226" t="str">
        <f t="shared" si="14"/>
        <v>OK</v>
      </c>
    </row>
    <row r="56" spans="1:36" x14ac:dyDescent="0.2">
      <c r="A56" s="91"/>
      <c r="B56" s="127">
        <v>9</v>
      </c>
      <c r="C56" s="73">
        <v>30</v>
      </c>
      <c r="D56" s="121"/>
      <c r="E56" s="122"/>
      <c r="F56" s="428"/>
      <c r="G56" s="428"/>
      <c r="H56" s="428"/>
      <c r="I56" s="122"/>
      <c r="J56" s="429"/>
      <c r="K56" s="429"/>
      <c r="L56" s="429"/>
      <c r="M56" s="430"/>
      <c r="N56" s="140"/>
      <c r="O56" s="428"/>
      <c r="P56" s="428"/>
      <c r="Q56" s="428"/>
      <c r="R56" s="429"/>
      <c r="S56" s="430"/>
      <c r="T56" s="430"/>
      <c r="U56" s="429"/>
      <c r="V56" s="429"/>
      <c r="W56" s="430"/>
      <c r="X56" s="179"/>
      <c r="Y56" s="121"/>
      <c r="Z56" s="122"/>
      <c r="AA56" s="140"/>
      <c r="AB56" s="178"/>
      <c r="AC56" s="122"/>
      <c r="AD56" s="122"/>
      <c r="AE56" s="73">
        <v>30</v>
      </c>
      <c r="AF56" s="439"/>
      <c r="AG56" s="226" t="str">
        <f t="shared" si="13"/>
        <v>OK</v>
      </c>
      <c r="AH56" s="252"/>
      <c r="AI56" s="252"/>
      <c r="AJ56" s="226" t="str">
        <f t="shared" si="14"/>
        <v>OK</v>
      </c>
    </row>
    <row r="57" spans="1:36" x14ac:dyDescent="0.2">
      <c r="A57" s="91"/>
      <c r="B57" s="127">
        <v>10</v>
      </c>
      <c r="C57" s="73">
        <v>31</v>
      </c>
      <c r="D57" s="121"/>
      <c r="E57" s="122"/>
      <c r="F57" s="428"/>
      <c r="G57" s="428"/>
      <c r="H57" s="428"/>
      <c r="I57" s="122"/>
      <c r="J57" s="429"/>
      <c r="K57" s="429"/>
      <c r="L57" s="429"/>
      <c r="M57" s="430"/>
      <c r="N57" s="140"/>
      <c r="O57" s="428"/>
      <c r="P57" s="428"/>
      <c r="Q57" s="428"/>
      <c r="R57" s="429"/>
      <c r="S57" s="430"/>
      <c r="T57" s="430"/>
      <c r="U57" s="429"/>
      <c r="V57" s="429"/>
      <c r="W57" s="430"/>
      <c r="X57" s="179"/>
      <c r="Y57" s="121"/>
      <c r="Z57" s="122"/>
      <c r="AA57" s="140"/>
      <c r="AB57" s="178"/>
      <c r="AC57" s="122"/>
      <c r="AD57" s="122"/>
      <c r="AE57" s="73">
        <v>31</v>
      </c>
      <c r="AF57" s="439"/>
      <c r="AG57" s="226" t="str">
        <f t="shared" si="13"/>
        <v>OK</v>
      </c>
      <c r="AH57" s="252"/>
      <c r="AI57" s="252"/>
      <c r="AJ57" s="226" t="str">
        <f t="shared" si="14"/>
        <v>OK</v>
      </c>
    </row>
    <row r="58" spans="1:36" x14ac:dyDescent="0.2">
      <c r="A58" s="91"/>
      <c r="B58" s="127">
        <v>11</v>
      </c>
      <c r="C58" s="73">
        <v>32</v>
      </c>
      <c r="D58" s="121"/>
      <c r="E58" s="122"/>
      <c r="F58" s="428"/>
      <c r="G58" s="428"/>
      <c r="H58" s="428"/>
      <c r="I58" s="122"/>
      <c r="J58" s="429"/>
      <c r="K58" s="429"/>
      <c r="L58" s="429"/>
      <c r="M58" s="430"/>
      <c r="N58" s="140"/>
      <c r="O58" s="428"/>
      <c r="P58" s="428"/>
      <c r="Q58" s="428"/>
      <c r="R58" s="429"/>
      <c r="S58" s="430"/>
      <c r="T58" s="430"/>
      <c r="U58" s="429"/>
      <c r="V58" s="429"/>
      <c r="W58" s="430"/>
      <c r="X58" s="179"/>
      <c r="Y58" s="121"/>
      <c r="Z58" s="122"/>
      <c r="AA58" s="140"/>
      <c r="AB58" s="178"/>
      <c r="AC58" s="122"/>
      <c r="AD58" s="122"/>
      <c r="AE58" s="73">
        <v>32</v>
      </c>
      <c r="AF58" s="439"/>
      <c r="AG58" s="226" t="str">
        <f t="shared" si="13"/>
        <v>OK</v>
      </c>
      <c r="AH58" s="252"/>
      <c r="AI58" s="252"/>
      <c r="AJ58" s="226" t="str">
        <f t="shared" si="14"/>
        <v>OK</v>
      </c>
    </row>
    <row r="59" spans="1:36" x14ac:dyDescent="0.2">
      <c r="A59" s="91"/>
      <c r="B59" s="127">
        <v>12</v>
      </c>
      <c r="C59" s="73">
        <v>33</v>
      </c>
      <c r="D59" s="121"/>
      <c r="E59" s="122"/>
      <c r="F59" s="428"/>
      <c r="G59" s="428"/>
      <c r="H59" s="428"/>
      <c r="I59" s="122"/>
      <c r="J59" s="429"/>
      <c r="K59" s="429"/>
      <c r="L59" s="429"/>
      <c r="M59" s="430"/>
      <c r="N59" s="140"/>
      <c r="O59" s="428"/>
      <c r="P59" s="428"/>
      <c r="Q59" s="428"/>
      <c r="R59" s="429"/>
      <c r="S59" s="430"/>
      <c r="T59" s="430"/>
      <c r="U59" s="429"/>
      <c r="V59" s="429"/>
      <c r="W59" s="430"/>
      <c r="X59" s="179"/>
      <c r="Y59" s="121"/>
      <c r="Z59" s="122"/>
      <c r="AA59" s="140"/>
      <c r="AB59" s="178"/>
      <c r="AC59" s="122"/>
      <c r="AD59" s="122"/>
      <c r="AE59" s="73">
        <v>33</v>
      </c>
      <c r="AF59" s="439"/>
      <c r="AG59" s="226" t="str">
        <f t="shared" si="13"/>
        <v>OK</v>
      </c>
      <c r="AH59" s="252"/>
      <c r="AI59" s="252"/>
      <c r="AJ59" s="226" t="str">
        <f t="shared" si="14"/>
        <v>OK</v>
      </c>
    </row>
    <row r="60" spans="1:36" x14ac:dyDescent="0.2">
      <c r="A60" s="91"/>
      <c r="B60" s="127">
        <v>13</v>
      </c>
      <c r="C60" s="73">
        <v>34</v>
      </c>
      <c r="D60" s="121"/>
      <c r="E60" s="122"/>
      <c r="F60" s="428"/>
      <c r="G60" s="428"/>
      <c r="H60" s="428"/>
      <c r="I60" s="122"/>
      <c r="J60" s="429"/>
      <c r="K60" s="429"/>
      <c r="L60" s="429"/>
      <c r="M60" s="430"/>
      <c r="N60" s="140"/>
      <c r="O60" s="428"/>
      <c r="P60" s="428"/>
      <c r="Q60" s="428"/>
      <c r="R60" s="429"/>
      <c r="S60" s="430"/>
      <c r="T60" s="430"/>
      <c r="U60" s="429"/>
      <c r="V60" s="429"/>
      <c r="W60" s="430"/>
      <c r="X60" s="179"/>
      <c r="Y60" s="121"/>
      <c r="Z60" s="122"/>
      <c r="AA60" s="140"/>
      <c r="AB60" s="178"/>
      <c r="AC60" s="122"/>
      <c r="AD60" s="122"/>
      <c r="AE60" s="73">
        <v>34</v>
      </c>
      <c r="AF60" s="439"/>
      <c r="AG60" s="226" t="str">
        <f t="shared" si="13"/>
        <v>OK</v>
      </c>
      <c r="AH60" s="252"/>
      <c r="AI60" s="252"/>
      <c r="AJ60" s="226" t="str">
        <f t="shared" si="14"/>
        <v>OK</v>
      </c>
    </row>
    <row r="61" spans="1:36" x14ac:dyDescent="0.2">
      <c r="A61" s="91"/>
      <c r="B61" s="127">
        <v>14</v>
      </c>
      <c r="C61" s="73">
        <v>35</v>
      </c>
      <c r="D61" s="121"/>
      <c r="E61" s="122"/>
      <c r="F61" s="428"/>
      <c r="G61" s="428"/>
      <c r="H61" s="428"/>
      <c r="I61" s="122"/>
      <c r="J61" s="429"/>
      <c r="K61" s="429"/>
      <c r="L61" s="429"/>
      <c r="M61" s="430"/>
      <c r="N61" s="140"/>
      <c r="O61" s="428"/>
      <c r="P61" s="428"/>
      <c r="Q61" s="428"/>
      <c r="R61" s="429"/>
      <c r="S61" s="430"/>
      <c r="T61" s="430"/>
      <c r="U61" s="429"/>
      <c r="V61" s="429"/>
      <c r="W61" s="430"/>
      <c r="X61" s="179"/>
      <c r="Y61" s="121"/>
      <c r="Z61" s="122"/>
      <c r="AA61" s="140"/>
      <c r="AB61" s="178"/>
      <c r="AC61" s="122"/>
      <c r="AD61" s="122"/>
      <c r="AE61" s="73">
        <v>35</v>
      </c>
      <c r="AF61" s="439"/>
      <c r="AG61" s="226" t="str">
        <f t="shared" si="13"/>
        <v>OK</v>
      </c>
      <c r="AH61" s="252"/>
      <c r="AI61" s="252"/>
      <c r="AJ61" s="226" t="str">
        <f t="shared" si="14"/>
        <v>OK</v>
      </c>
    </row>
    <row r="62" spans="1:36" x14ac:dyDescent="0.2">
      <c r="A62" s="91"/>
      <c r="B62" s="127">
        <v>15</v>
      </c>
      <c r="C62" s="73">
        <v>36</v>
      </c>
      <c r="D62" s="121"/>
      <c r="E62" s="122"/>
      <c r="F62" s="428"/>
      <c r="G62" s="428"/>
      <c r="H62" s="428"/>
      <c r="I62" s="122"/>
      <c r="J62" s="429"/>
      <c r="K62" s="429"/>
      <c r="L62" s="429"/>
      <c r="M62" s="430"/>
      <c r="N62" s="140"/>
      <c r="O62" s="428"/>
      <c r="P62" s="428"/>
      <c r="Q62" s="428"/>
      <c r="R62" s="429"/>
      <c r="S62" s="430"/>
      <c r="T62" s="430"/>
      <c r="U62" s="429"/>
      <c r="V62" s="429"/>
      <c r="W62" s="430"/>
      <c r="X62" s="179"/>
      <c r="Y62" s="121"/>
      <c r="Z62" s="122"/>
      <c r="AA62" s="140"/>
      <c r="AB62" s="178"/>
      <c r="AC62" s="122"/>
      <c r="AD62" s="122"/>
      <c r="AE62" s="73">
        <v>36</v>
      </c>
      <c r="AF62" s="439"/>
      <c r="AG62" s="226" t="str">
        <f t="shared" si="13"/>
        <v>OK</v>
      </c>
      <c r="AH62" s="252"/>
      <c r="AI62" s="252"/>
      <c r="AJ62" s="226" t="str">
        <f t="shared" si="14"/>
        <v>OK</v>
      </c>
    </row>
    <row r="63" spans="1:36" x14ac:dyDescent="0.2">
      <c r="A63" s="91"/>
      <c r="B63" s="127">
        <v>16</v>
      </c>
      <c r="C63" s="73">
        <v>37</v>
      </c>
      <c r="D63" s="121"/>
      <c r="E63" s="122"/>
      <c r="F63" s="428"/>
      <c r="G63" s="428"/>
      <c r="H63" s="428"/>
      <c r="I63" s="122"/>
      <c r="J63" s="429"/>
      <c r="K63" s="429"/>
      <c r="L63" s="429"/>
      <c r="M63" s="430"/>
      <c r="N63" s="140"/>
      <c r="O63" s="428"/>
      <c r="P63" s="428"/>
      <c r="Q63" s="428"/>
      <c r="R63" s="429"/>
      <c r="S63" s="430"/>
      <c r="T63" s="430"/>
      <c r="U63" s="429"/>
      <c r="V63" s="429"/>
      <c r="W63" s="430"/>
      <c r="X63" s="179"/>
      <c r="Y63" s="121"/>
      <c r="Z63" s="122"/>
      <c r="AA63" s="140"/>
      <c r="AB63" s="178"/>
      <c r="AC63" s="122"/>
      <c r="AD63" s="122"/>
      <c r="AE63" s="73">
        <v>37</v>
      </c>
      <c r="AF63" s="439"/>
      <c r="AG63" s="226" t="str">
        <f t="shared" si="13"/>
        <v>OK</v>
      </c>
      <c r="AH63" s="252"/>
      <c r="AI63" s="252"/>
      <c r="AJ63" s="226" t="str">
        <f t="shared" si="14"/>
        <v>OK</v>
      </c>
    </row>
    <row r="64" spans="1:36" x14ac:dyDescent="0.2">
      <c r="A64" s="91"/>
      <c r="B64" s="127">
        <v>17</v>
      </c>
      <c r="C64" s="73">
        <v>38</v>
      </c>
      <c r="D64" s="121"/>
      <c r="E64" s="122"/>
      <c r="F64" s="428"/>
      <c r="G64" s="428"/>
      <c r="H64" s="428"/>
      <c r="I64" s="122"/>
      <c r="J64" s="429"/>
      <c r="K64" s="429"/>
      <c r="L64" s="429"/>
      <c r="M64" s="430"/>
      <c r="N64" s="140"/>
      <c r="O64" s="428"/>
      <c r="P64" s="428"/>
      <c r="Q64" s="428"/>
      <c r="R64" s="429"/>
      <c r="S64" s="430"/>
      <c r="T64" s="430"/>
      <c r="U64" s="429"/>
      <c r="V64" s="429"/>
      <c r="W64" s="430"/>
      <c r="X64" s="179"/>
      <c r="Y64" s="121"/>
      <c r="Z64" s="122"/>
      <c r="AA64" s="140"/>
      <c r="AB64" s="178"/>
      <c r="AC64" s="122"/>
      <c r="AD64" s="122"/>
      <c r="AE64" s="73">
        <v>38</v>
      </c>
      <c r="AF64" s="439"/>
      <c r="AG64" s="226" t="str">
        <f t="shared" si="13"/>
        <v>OK</v>
      </c>
      <c r="AH64" s="252"/>
      <c r="AI64" s="252"/>
      <c r="AJ64" s="226" t="str">
        <f t="shared" si="14"/>
        <v>OK</v>
      </c>
    </row>
    <row r="65" spans="1:36" x14ac:dyDescent="0.2">
      <c r="A65" s="91"/>
      <c r="B65" s="127">
        <v>18</v>
      </c>
      <c r="C65" s="73">
        <v>39</v>
      </c>
      <c r="D65" s="121"/>
      <c r="E65" s="122"/>
      <c r="F65" s="428"/>
      <c r="G65" s="428"/>
      <c r="H65" s="428"/>
      <c r="I65" s="122"/>
      <c r="J65" s="429"/>
      <c r="K65" s="429"/>
      <c r="L65" s="429"/>
      <c r="M65" s="430"/>
      <c r="N65" s="140"/>
      <c r="O65" s="428"/>
      <c r="P65" s="428"/>
      <c r="Q65" s="428"/>
      <c r="R65" s="429"/>
      <c r="S65" s="430"/>
      <c r="T65" s="430"/>
      <c r="U65" s="429"/>
      <c r="V65" s="429"/>
      <c r="W65" s="430"/>
      <c r="X65" s="179"/>
      <c r="Y65" s="121"/>
      <c r="Z65" s="122"/>
      <c r="AA65" s="140"/>
      <c r="AB65" s="178"/>
      <c r="AC65" s="122"/>
      <c r="AD65" s="122"/>
      <c r="AE65" s="73">
        <v>39</v>
      </c>
      <c r="AF65" s="439"/>
      <c r="AG65" s="226" t="str">
        <f t="shared" si="13"/>
        <v>OK</v>
      </c>
      <c r="AH65" s="252"/>
      <c r="AI65" s="252"/>
      <c r="AJ65" s="226" t="str">
        <f t="shared" si="14"/>
        <v>OK</v>
      </c>
    </row>
    <row r="66" spans="1:36" x14ac:dyDescent="0.2">
      <c r="A66" s="91"/>
      <c r="B66" s="127">
        <v>19</v>
      </c>
      <c r="C66" s="73">
        <v>40</v>
      </c>
      <c r="D66" s="121"/>
      <c r="E66" s="122"/>
      <c r="F66" s="428"/>
      <c r="G66" s="428"/>
      <c r="H66" s="428"/>
      <c r="I66" s="122"/>
      <c r="J66" s="429"/>
      <c r="K66" s="429"/>
      <c r="L66" s="429"/>
      <c r="M66" s="430"/>
      <c r="N66" s="140"/>
      <c r="O66" s="428"/>
      <c r="P66" s="428"/>
      <c r="Q66" s="428"/>
      <c r="R66" s="429"/>
      <c r="S66" s="430"/>
      <c r="T66" s="430"/>
      <c r="U66" s="429"/>
      <c r="V66" s="429"/>
      <c r="W66" s="430"/>
      <c r="X66" s="179"/>
      <c r="Y66" s="121"/>
      <c r="Z66" s="122"/>
      <c r="AA66" s="140"/>
      <c r="AB66" s="178"/>
      <c r="AC66" s="122"/>
      <c r="AD66" s="122"/>
      <c r="AE66" s="73">
        <v>40</v>
      </c>
      <c r="AF66" s="439"/>
      <c r="AG66" s="226" t="str">
        <f t="shared" si="13"/>
        <v>OK</v>
      </c>
      <c r="AH66" s="252"/>
      <c r="AI66" s="252"/>
      <c r="AJ66" s="226" t="str">
        <f t="shared" si="14"/>
        <v>OK</v>
      </c>
    </row>
    <row r="67" spans="1:36" x14ac:dyDescent="0.2">
      <c r="A67" s="91"/>
      <c r="B67" s="127">
        <v>20</v>
      </c>
      <c r="C67" s="73">
        <v>41</v>
      </c>
      <c r="D67" s="121"/>
      <c r="E67" s="122"/>
      <c r="F67" s="428"/>
      <c r="G67" s="428"/>
      <c r="H67" s="428"/>
      <c r="I67" s="122"/>
      <c r="J67" s="429"/>
      <c r="K67" s="429"/>
      <c r="L67" s="429"/>
      <c r="M67" s="430"/>
      <c r="N67" s="140"/>
      <c r="O67" s="428"/>
      <c r="P67" s="428"/>
      <c r="Q67" s="428"/>
      <c r="R67" s="429"/>
      <c r="S67" s="430"/>
      <c r="T67" s="430"/>
      <c r="U67" s="429"/>
      <c r="V67" s="429"/>
      <c r="W67" s="430"/>
      <c r="X67" s="179"/>
      <c r="Y67" s="121"/>
      <c r="Z67" s="122"/>
      <c r="AA67" s="140"/>
      <c r="AB67" s="178"/>
      <c r="AC67" s="122"/>
      <c r="AD67" s="122"/>
      <c r="AE67" s="73">
        <v>41</v>
      </c>
      <c r="AF67" s="439"/>
      <c r="AG67" s="226" t="str">
        <f t="shared" si="13"/>
        <v>OK</v>
      </c>
      <c r="AH67" s="252"/>
      <c r="AI67" s="252"/>
      <c r="AJ67" s="226" t="str">
        <f t="shared" si="14"/>
        <v>OK</v>
      </c>
    </row>
    <row r="68" spans="1:36" x14ac:dyDescent="0.2">
      <c r="A68" s="91"/>
      <c r="B68" s="127">
        <v>21</v>
      </c>
      <c r="C68" s="73">
        <v>42</v>
      </c>
      <c r="D68" s="121"/>
      <c r="E68" s="122"/>
      <c r="F68" s="428"/>
      <c r="G68" s="428"/>
      <c r="H68" s="428"/>
      <c r="I68" s="122"/>
      <c r="J68" s="429"/>
      <c r="K68" s="429"/>
      <c r="L68" s="429"/>
      <c r="M68" s="430"/>
      <c r="N68" s="140"/>
      <c r="O68" s="428"/>
      <c r="P68" s="428"/>
      <c r="Q68" s="428"/>
      <c r="R68" s="429"/>
      <c r="S68" s="430"/>
      <c r="T68" s="430"/>
      <c r="U68" s="429"/>
      <c r="V68" s="429"/>
      <c r="W68" s="430"/>
      <c r="X68" s="179"/>
      <c r="Y68" s="121"/>
      <c r="Z68" s="122"/>
      <c r="AA68" s="140"/>
      <c r="AB68" s="178"/>
      <c r="AC68" s="122"/>
      <c r="AD68" s="122"/>
      <c r="AE68" s="73">
        <v>42</v>
      </c>
      <c r="AF68" s="439"/>
      <c r="AG68" s="226" t="str">
        <f t="shared" si="13"/>
        <v>OK</v>
      </c>
      <c r="AH68" s="252"/>
      <c r="AI68" s="252"/>
      <c r="AJ68" s="226" t="str">
        <f t="shared" si="14"/>
        <v>OK</v>
      </c>
    </row>
    <row r="69" spans="1:36" x14ac:dyDescent="0.2">
      <c r="A69" s="91"/>
      <c r="B69" s="127">
        <v>22</v>
      </c>
      <c r="C69" s="73">
        <v>43</v>
      </c>
      <c r="D69" s="121"/>
      <c r="E69" s="122"/>
      <c r="F69" s="428"/>
      <c r="G69" s="428"/>
      <c r="H69" s="428"/>
      <c r="I69" s="122"/>
      <c r="J69" s="429"/>
      <c r="K69" s="429"/>
      <c r="L69" s="429"/>
      <c r="M69" s="430"/>
      <c r="N69" s="140"/>
      <c r="O69" s="428"/>
      <c r="P69" s="428"/>
      <c r="Q69" s="428"/>
      <c r="R69" s="429"/>
      <c r="S69" s="430"/>
      <c r="T69" s="430"/>
      <c r="U69" s="429"/>
      <c r="V69" s="429"/>
      <c r="W69" s="430"/>
      <c r="X69" s="179"/>
      <c r="Y69" s="121"/>
      <c r="Z69" s="122"/>
      <c r="AA69" s="140"/>
      <c r="AB69" s="178"/>
      <c r="AC69" s="122"/>
      <c r="AD69" s="122"/>
      <c r="AE69" s="73">
        <v>43</v>
      </c>
      <c r="AF69" s="439"/>
      <c r="AG69" s="226" t="str">
        <f t="shared" si="13"/>
        <v>OK</v>
      </c>
      <c r="AH69" s="252"/>
      <c r="AI69" s="252"/>
      <c r="AJ69" s="226" t="str">
        <f t="shared" si="14"/>
        <v>OK</v>
      </c>
    </row>
    <row r="70" spans="1:36" x14ac:dyDescent="0.2">
      <c r="A70" s="91"/>
      <c r="B70" s="127">
        <v>23</v>
      </c>
      <c r="C70" s="73">
        <v>44</v>
      </c>
      <c r="D70" s="121"/>
      <c r="E70" s="122"/>
      <c r="F70" s="428"/>
      <c r="G70" s="428"/>
      <c r="H70" s="428"/>
      <c r="I70" s="122"/>
      <c r="J70" s="429"/>
      <c r="K70" s="429"/>
      <c r="L70" s="429"/>
      <c r="M70" s="430"/>
      <c r="N70" s="140"/>
      <c r="O70" s="428"/>
      <c r="P70" s="428"/>
      <c r="Q70" s="428"/>
      <c r="R70" s="429"/>
      <c r="S70" s="430"/>
      <c r="T70" s="430"/>
      <c r="U70" s="429"/>
      <c r="V70" s="429"/>
      <c r="W70" s="430"/>
      <c r="X70" s="179"/>
      <c r="Y70" s="121"/>
      <c r="Z70" s="122"/>
      <c r="AA70" s="140"/>
      <c r="AB70" s="178"/>
      <c r="AC70" s="122"/>
      <c r="AD70" s="122"/>
      <c r="AE70" s="73">
        <v>44</v>
      </c>
      <c r="AF70" s="439"/>
      <c r="AG70" s="226" t="str">
        <f t="shared" si="13"/>
        <v>OK</v>
      </c>
      <c r="AH70" s="252"/>
      <c r="AI70" s="252"/>
      <c r="AJ70" s="226" t="str">
        <f t="shared" si="14"/>
        <v>OK</v>
      </c>
    </row>
    <row r="71" spans="1:36" x14ac:dyDescent="0.2">
      <c r="A71" s="91"/>
      <c r="B71" s="127">
        <v>24</v>
      </c>
      <c r="C71" s="73">
        <v>45</v>
      </c>
      <c r="D71" s="121"/>
      <c r="E71" s="122"/>
      <c r="F71" s="428"/>
      <c r="G71" s="428"/>
      <c r="H71" s="428"/>
      <c r="I71" s="122"/>
      <c r="J71" s="429"/>
      <c r="K71" s="429"/>
      <c r="L71" s="429"/>
      <c r="M71" s="430"/>
      <c r="N71" s="140"/>
      <c r="O71" s="428"/>
      <c r="P71" s="428"/>
      <c r="Q71" s="428"/>
      <c r="R71" s="429"/>
      <c r="S71" s="430"/>
      <c r="T71" s="430"/>
      <c r="U71" s="429"/>
      <c r="V71" s="429"/>
      <c r="W71" s="430"/>
      <c r="X71" s="179"/>
      <c r="Y71" s="121"/>
      <c r="Z71" s="122"/>
      <c r="AA71" s="140"/>
      <c r="AB71" s="178"/>
      <c r="AC71" s="122"/>
      <c r="AD71" s="122"/>
      <c r="AE71" s="73">
        <v>45</v>
      </c>
      <c r="AF71" s="439"/>
      <c r="AG71" s="226" t="str">
        <f t="shared" si="13"/>
        <v>OK</v>
      </c>
      <c r="AH71" s="252"/>
      <c r="AI71" s="252"/>
      <c r="AJ71" s="226" t="str">
        <f t="shared" si="14"/>
        <v>OK</v>
      </c>
    </row>
    <row r="72" spans="1:36" x14ac:dyDescent="0.2">
      <c r="A72" s="91"/>
      <c r="B72" s="127">
        <v>25</v>
      </c>
      <c r="C72" s="73">
        <v>46</v>
      </c>
      <c r="D72" s="121"/>
      <c r="E72" s="122"/>
      <c r="F72" s="428"/>
      <c r="G72" s="428"/>
      <c r="H72" s="428"/>
      <c r="I72" s="122"/>
      <c r="J72" s="429"/>
      <c r="K72" s="429"/>
      <c r="L72" s="429"/>
      <c r="M72" s="430"/>
      <c r="N72" s="140"/>
      <c r="O72" s="428"/>
      <c r="P72" s="428"/>
      <c r="Q72" s="428"/>
      <c r="R72" s="429"/>
      <c r="S72" s="430"/>
      <c r="T72" s="430"/>
      <c r="U72" s="429"/>
      <c r="V72" s="429"/>
      <c r="W72" s="430"/>
      <c r="X72" s="179"/>
      <c r="Y72" s="121"/>
      <c r="Z72" s="122"/>
      <c r="AA72" s="140"/>
      <c r="AB72" s="178"/>
      <c r="AC72" s="122"/>
      <c r="AD72" s="122"/>
      <c r="AE72" s="73">
        <v>46</v>
      </c>
      <c r="AF72" s="439"/>
      <c r="AG72" s="226" t="str">
        <f t="shared" si="13"/>
        <v>OK</v>
      </c>
      <c r="AH72" s="252"/>
      <c r="AI72" s="252"/>
      <c r="AJ72" s="226" t="str">
        <f t="shared" si="14"/>
        <v>OK</v>
      </c>
    </row>
    <row r="73" spans="1:36" x14ac:dyDescent="0.2">
      <c r="A73" s="91"/>
      <c r="B73" s="127">
        <v>26</v>
      </c>
      <c r="C73" s="73">
        <v>47</v>
      </c>
      <c r="D73" s="121"/>
      <c r="E73" s="122"/>
      <c r="F73" s="428"/>
      <c r="G73" s="428"/>
      <c r="H73" s="428"/>
      <c r="I73" s="122"/>
      <c r="J73" s="429"/>
      <c r="K73" s="429"/>
      <c r="L73" s="429"/>
      <c r="M73" s="430"/>
      <c r="N73" s="140"/>
      <c r="O73" s="428"/>
      <c r="P73" s="428"/>
      <c r="Q73" s="428"/>
      <c r="R73" s="429"/>
      <c r="S73" s="430"/>
      <c r="T73" s="430"/>
      <c r="U73" s="429"/>
      <c r="V73" s="429"/>
      <c r="W73" s="430"/>
      <c r="X73" s="179"/>
      <c r="Y73" s="121"/>
      <c r="Z73" s="122"/>
      <c r="AA73" s="140"/>
      <c r="AB73" s="178"/>
      <c r="AC73" s="122"/>
      <c r="AD73" s="122"/>
      <c r="AE73" s="73">
        <v>47</v>
      </c>
      <c r="AF73" s="439"/>
      <c r="AG73" s="226" t="str">
        <f t="shared" si="13"/>
        <v>OK</v>
      </c>
      <c r="AH73" s="252"/>
      <c r="AI73" s="252"/>
      <c r="AJ73" s="226" t="str">
        <f t="shared" si="14"/>
        <v>OK</v>
      </c>
    </row>
    <row r="74" spans="1:36" x14ac:dyDescent="0.2">
      <c r="A74" s="91"/>
      <c r="B74" s="127">
        <v>27</v>
      </c>
      <c r="C74" s="73">
        <v>48</v>
      </c>
      <c r="D74" s="121"/>
      <c r="E74" s="122"/>
      <c r="F74" s="428"/>
      <c r="G74" s="428"/>
      <c r="H74" s="428"/>
      <c r="I74" s="122"/>
      <c r="J74" s="429"/>
      <c r="K74" s="429"/>
      <c r="L74" s="429"/>
      <c r="M74" s="430"/>
      <c r="N74" s="140"/>
      <c r="O74" s="428"/>
      <c r="P74" s="428"/>
      <c r="Q74" s="428"/>
      <c r="R74" s="429"/>
      <c r="S74" s="430"/>
      <c r="T74" s="430"/>
      <c r="U74" s="429"/>
      <c r="V74" s="429"/>
      <c r="W74" s="430"/>
      <c r="X74" s="179"/>
      <c r="Y74" s="121"/>
      <c r="Z74" s="122"/>
      <c r="AA74" s="140"/>
      <c r="AB74" s="178"/>
      <c r="AC74" s="122"/>
      <c r="AD74" s="122"/>
      <c r="AE74" s="73">
        <v>48</v>
      </c>
      <c r="AF74" s="439"/>
      <c r="AG74" s="226" t="str">
        <f t="shared" si="13"/>
        <v>OK</v>
      </c>
      <c r="AH74" s="252"/>
      <c r="AI74" s="252"/>
      <c r="AJ74" s="226" t="str">
        <f t="shared" si="14"/>
        <v>OK</v>
      </c>
    </row>
    <row r="75" spans="1:36" x14ac:dyDescent="0.2">
      <c r="A75" s="91"/>
      <c r="B75" s="127">
        <v>28</v>
      </c>
      <c r="C75" s="73">
        <v>49</v>
      </c>
      <c r="D75" s="121"/>
      <c r="E75" s="122"/>
      <c r="F75" s="428"/>
      <c r="G75" s="428"/>
      <c r="H75" s="428"/>
      <c r="I75" s="122"/>
      <c r="J75" s="429"/>
      <c r="K75" s="429"/>
      <c r="L75" s="429"/>
      <c r="M75" s="430"/>
      <c r="N75" s="140"/>
      <c r="O75" s="428"/>
      <c r="P75" s="428"/>
      <c r="Q75" s="428"/>
      <c r="R75" s="429"/>
      <c r="S75" s="429"/>
      <c r="T75" s="430"/>
      <c r="U75" s="429"/>
      <c r="V75" s="429"/>
      <c r="W75" s="430"/>
      <c r="X75" s="179"/>
      <c r="Y75" s="121"/>
      <c r="Z75" s="122"/>
      <c r="AA75" s="140"/>
      <c r="AB75" s="178"/>
      <c r="AC75" s="122"/>
      <c r="AD75" s="122"/>
      <c r="AE75" s="73">
        <v>49</v>
      </c>
      <c r="AF75" s="439"/>
      <c r="AG75" s="226" t="str">
        <f t="shared" si="13"/>
        <v>OK</v>
      </c>
      <c r="AH75" s="252"/>
      <c r="AI75" s="252"/>
      <c r="AJ75" s="226" t="str">
        <f t="shared" si="14"/>
        <v>OK</v>
      </c>
    </row>
    <row r="76" spans="1:36" x14ac:dyDescent="0.2">
      <c r="A76" s="91"/>
      <c r="B76" s="127">
        <v>29</v>
      </c>
      <c r="C76" s="73">
        <v>50</v>
      </c>
      <c r="D76" s="121"/>
      <c r="E76" s="122"/>
      <c r="F76" s="428"/>
      <c r="G76" s="428"/>
      <c r="H76" s="428"/>
      <c r="I76" s="122"/>
      <c r="J76" s="429"/>
      <c r="K76" s="429"/>
      <c r="L76" s="429"/>
      <c r="M76" s="430"/>
      <c r="N76" s="140"/>
      <c r="O76" s="428"/>
      <c r="P76" s="428"/>
      <c r="Q76" s="428"/>
      <c r="R76" s="429"/>
      <c r="S76" s="429"/>
      <c r="T76" s="430"/>
      <c r="U76" s="429"/>
      <c r="V76" s="429"/>
      <c r="W76" s="430"/>
      <c r="X76" s="179"/>
      <c r="Y76" s="121"/>
      <c r="Z76" s="122"/>
      <c r="AA76" s="140"/>
      <c r="AB76" s="178"/>
      <c r="AC76" s="122"/>
      <c r="AD76" s="122"/>
      <c r="AE76" s="73">
        <v>50</v>
      </c>
      <c r="AF76" s="439"/>
      <c r="AG76" s="226" t="str">
        <f t="shared" si="13"/>
        <v>OK</v>
      </c>
      <c r="AH76" s="252"/>
      <c r="AI76" s="252"/>
      <c r="AJ76" s="226" t="str">
        <f t="shared" si="14"/>
        <v>OK</v>
      </c>
    </row>
    <row r="77" spans="1:36" x14ac:dyDescent="0.2">
      <c r="A77" s="91"/>
      <c r="B77" s="127">
        <v>30</v>
      </c>
      <c r="C77" s="73">
        <v>51</v>
      </c>
      <c r="D77" s="121"/>
      <c r="E77" s="122"/>
      <c r="F77" s="428"/>
      <c r="G77" s="428"/>
      <c r="H77" s="428"/>
      <c r="I77" s="122"/>
      <c r="J77" s="429"/>
      <c r="K77" s="429"/>
      <c r="L77" s="429"/>
      <c r="M77" s="430"/>
      <c r="N77" s="140"/>
      <c r="O77" s="428"/>
      <c r="P77" s="428"/>
      <c r="Q77" s="428"/>
      <c r="R77" s="429"/>
      <c r="S77" s="429"/>
      <c r="T77" s="430"/>
      <c r="U77" s="429"/>
      <c r="V77" s="429"/>
      <c r="W77" s="430"/>
      <c r="X77" s="179"/>
      <c r="Y77" s="121"/>
      <c r="Z77" s="122"/>
      <c r="AA77" s="140"/>
      <c r="AB77" s="178"/>
      <c r="AC77" s="122"/>
      <c r="AD77" s="122"/>
      <c r="AE77" s="73">
        <v>51</v>
      </c>
      <c r="AF77" s="439"/>
      <c r="AG77" s="226" t="str">
        <f t="shared" si="13"/>
        <v>OK</v>
      </c>
      <c r="AH77" s="252"/>
      <c r="AI77" s="252"/>
      <c r="AJ77" s="226" t="str">
        <f t="shared" si="14"/>
        <v>OK</v>
      </c>
    </row>
    <row r="78" spans="1:36" x14ac:dyDescent="0.2">
      <c r="A78" s="91"/>
      <c r="B78" s="127">
        <v>31</v>
      </c>
      <c r="C78" s="73">
        <v>52</v>
      </c>
      <c r="D78" s="121"/>
      <c r="E78" s="122"/>
      <c r="F78" s="428"/>
      <c r="G78" s="428"/>
      <c r="H78" s="428"/>
      <c r="I78" s="122"/>
      <c r="J78" s="429"/>
      <c r="K78" s="429"/>
      <c r="L78" s="429"/>
      <c r="M78" s="430"/>
      <c r="N78" s="140"/>
      <c r="O78" s="428"/>
      <c r="P78" s="428"/>
      <c r="Q78" s="428"/>
      <c r="R78" s="429"/>
      <c r="S78" s="429"/>
      <c r="T78" s="430"/>
      <c r="U78" s="429"/>
      <c r="V78" s="429"/>
      <c r="W78" s="430"/>
      <c r="X78" s="179"/>
      <c r="Y78" s="121"/>
      <c r="Z78" s="122"/>
      <c r="AA78" s="140"/>
      <c r="AB78" s="178"/>
      <c r="AC78" s="122"/>
      <c r="AD78" s="122"/>
      <c r="AE78" s="73">
        <v>52</v>
      </c>
      <c r="AF78" s="439"/>
      <c r="AG78" s="226" t="str">
        <f t="shared" si="13"/>
        <v>OK</v>
      </c>
      <c r="AH78" s="252"/>
      <c r="AI78" s="252"/>
      <c r="AJ78" s="226" t="str">
        <f t="shared" si="14"/>
        <v>OK</v>
      </c>
    </row>
    <row r="79" spans="1:36" x14ac:dyDescent="0.2">
      <c r="A79" s="91"/>
      <c r="B79" s="127">
        <v>32</v>
      </c>
      <c r="C79" s="73">
        <v>53</v>
      </c>
      <c r="D79" s="121"/>
      <c r="E79" s="122"/>
      <c r="F79" s="428"/>
      <c r="G79" s="428"/>
      <c r="H79" s="428"/>
      <c r="I79" s="122"/>
      <c r="J79" s="429"/>
      <c r="K79" s="429"/>
      <c r="L79" s="429"/>
      <c r="M79" s="430"/>
      <c r="N79" s="140"/>
      <c r="O79" s="428"/>
      <c r="P79" s="428"/>
      <c r="Q79" s="428"/>
      <c r="R79" s="429"/>
      <c r="S79" s="429"/>
      <c r="T79" s="430"/>
      <c r="U79" s="429"/>
      <c r="V79" s="429"/>
      <c r="W79" s="430"/>
      <c r="X79" s="179"/>
      <c r="Y79" s="121"/>
      <c r="Z79" s="122"/>
      <c r="AA79" s="140"/>
      <c r="AB79" s="178"/>
      <c r="AC79" s="122"/>
      <c r="AD79" s="122"/>
      <c r="AE79" s="73">
        <v>53</v>
      </c>
      <c r="AF79" s="439"/>
      <c r="AG79" s="226" t="str">
        <f t="shared" si="13"/>
        <v>OK</v>
      </c>
      <c r="AH79" s="252"/>
      <c r="AI79" s="252"/>
      <c r="AJ79" s="226" t="str">
        <f t="shared" si="14"/>
        <v>OK</v>
      </c>
    </row>
    <row r="80" spans="1:36" x14ac:dyDescent="0.2">
      <c r="A80" s="91"/>
      <c r="B80" s="127">
        <v>33</v>
      </c>
      <c r="C80" s="73">
        <v>54</v>
      </c>
      <c r="D80" s="121"/>
      <c r="E80" s="122"/>
      <c r="F80" s="428"/>
      <c r="G80" s="428"/>
      <c r="H80" s="428"/>
      <c r="I80" s="122"/>
      <c r="J80" s="429"/>
      <c r="K80" s="429"/>
      <c r="L80" s="429"/>
      <c r="M80" s="430"/>
      <c r="N80" s="140"/>
      <c r="O80" s="428"/>
      <c r="P80" s="428"/>
      <c r="Q80" s="428"/>
      <c r="R80" s="429"/>
      <c r="S80" s="429"/>
      <c r="T80" s="430"/>
      <c r="U80" s="429"/>
      <c r="V80" s="429"/>
      <c r="W80" s="430"/>
      <c r="X80" s="179"/>
      <c r="Y80" s="121"/>
      <c r="Z80" s="122"/>
      <c r="AA80" s="140"/>
      <c r="AB80" s="178"/>
      <c r="AC80" s="122"/>
      <c r="AD80" s="122"/>
      <c r="AE80" s="73">
        <v>54</v>
      </c>
      <c r="AF80" s="439"/>
      <c r="AG80" s="226" t="str">
        <f t="shared" si="13"/>
        <v>OK</v>
      </c>
      <c r="AH80" s="252"/>
      <c r="AI80" s="252"/>
      <c r="AJ80" s="226" t="str">
        <f t="shared" si="14"/>
        <v>OK</v>
      </c>
    </row>
    <row r="81" spans="1:36" x14ac:dyDescent="0.2">
      <c r="A81" s="91"/>
      <c r="B81" s="127">
        <v>34</v>
      </c>
      <c r="C81" s="73">
        <v>55</v>
      </c>
      <c r="D81" s="121"/>
      <c r="E81" s="122"/>
      <c r="F81" s="428"/>
      <c r="G81" s="428"/>
      <c r="H81" s="428"/>
      <c r="I81" s="122"/>
      <c r="J81" s="429"/>
      <c r="K81" s="429"/>
      <c r="L81" s="429"/>
      <c r="M81" s="430"/>
      <c r="N81" s="140"/>
      <c r="O81" s="428"/>
      <c r="P81" s="428"/>
      <c r="Q81" s="428"/>
      <c r="R81" s="429"/>
      <c r="S81" s="429"/>
      <c r="T81" s="430"/>
      <c r="U81" s="429"/>
      <c r="V81" s="429"/>
      <c r="W81" s="430"/>
      <c r="X81" s="179"/>
      <c r="Y81" s="121"/>
      <c r="Z81" s="122"/>
      <c r="AA81" s="140"/>
      <c r="AB81" s="178"/>
      <c r="AC81" s="122"/>
      <c r="AD81" s="122"/>
      <c r="AE81" s="73">
        <v>55</v>
      </c>
      <c r="AF81" s="439"/>
      <c r="AG81" s="226" t="str">
        <f t="shared" si="13"/>
        <v>OK</v>
      </c>
      <c r="AH81" s="252"/>
      <c r="AI81" s="252"/>
      <c r="AJ81" s="226" t="str">
        <f t="shared" si="14"/>
        <v>OK</v>
      </c>
    </row>
    <row r="82" spans="1:36" x14ac:dyDescent="0.2">
      <c r="A82" s="91"/>
      <c r="B82" s="127">
        <v>35</v>
      </c>
      <c r="C82" s="73">
        <v>56</v>
      </c>
      <c r="D82" s="121"/>
      <c r="E82" s="122"/>
      <c r="F82" s="428"/>
      <c r="G82" s="428"/>
      <c r="H82" s="428"/>
      <c r="I82" s="122"/>
      <c r="J82" s="429"/>
      <c r="K82" s="429"/>
      <c r="L82" s="429"/>
      <c r="M82" s="430"/>
      <c r="N82" s="140"/>
      <c r="O82" s="428"/>
      <c r="P82" s="428"/>
      <c r="Q82" s="428"/>
      <c r="R82" s="429"/>
      <c r="S82" s="429"/>
      <c r="T82" s="430"/>
      <c r="U82" s="429"/>
      <c r="V82" s="429"/>
      <c r="W82" s="430"/>
      <c r="X82" s="179"/>
      <c r="Y82" s="121"/>
      <c r="Z82" s="122"/>
      <c r="AA82" s="140"/>
      <c r="AB82" s="178"/>
      <c r="AC82" s="122"/>
      <c r="AD82" s="122"/>
      <c r="AE82" s="73">
        <v>56</v>
      </c>
      <c r="AF82" s="439"/>
      <c r="AG82" s="226" t="str">
        <f t="shared" si="13"/>
        <v>OK</v>
      </c>
      <c r="AH82" s="252"/>
      <c r="AI82" s="252"/>
      <c r="AJ82" s="226" t="str">
        <f t="shared" si="14"/>
        <v>OK</v>
      </c>
    </row>
    <row r="83" spans="1:36" ht="20.100000000000001" customHeight="1" x14ac:dyDescent="0.2">
      <c r="A83" s="91"/>
      <c r="B83" s="141" t="s">
        <v>147</v>
      </c>
      <c r="C83" s="142">
        <v>100</v>
      </c>
      <c r="D83" s="436">
        <v>1</v>
      </c>
      <c r="E83" s="122"/>
      <c r="F83" s="428"/>
      <c r="G83" s="428"/>
      <c r="H83" s="428"/>
      <c r="I83" s="122"/>
      <c r="J83" s="429"/>
      <c r="K83" s="429"/>
      <c r="L83" s="429"/>
      <c r="M83" s="430"/>
      <c r="N83" s="140"/>
      <c r="O83" s="428"/>
      <c r="P83" s="428"/>
      <c r="Q83" s="428"/>
      <c r="R83" s="429"/>
      <c r="S83" s="429"/>
      <c r="T83" s="430"/>
      <c r="U83" s="429"/>
      <c r="V83" s="429"/>
      <c r="W83" s="430"/>
      <c r="X83" s="178"/>
      <c r="Y83" s="121"/>
      <c r="Z83" s="122"/>
      <c r="AA83" s="140"/>
      <c r="AB83" s="178"/>
      <c r="AC83" s="122"/>
      <c r="AD83" s="122"/>
      <c r="AE83" s="142">
        <v>100</v>
      </c>
      <c r="AF83" s="439"/>
      <c r="AG83" s="226" t="str">
        <f t="shared" si="13"/>
        <v>OK</v>
      </c>
      <c r="AH83" s="252"/>
      <c r="AI83" s="252"/>
      <c r="AJ83" s="226" t="str">
        <f t="shared" si="14"/>
        <v>OK</v>
      </c>
    </row>
    <row r="84" spans="1:36" ht="20.100000000000001" customHeight="1" x14ac:dyDescent="0.2">
      <c r="A84" s="255"/>
      <c r="B84" s="265"/>
      <c r="C84" s="257"/>
      <c r="D84" s="258"/>
      <c r="E84" s="178"/>
      <c r="F84" s="178"/>
      <c r="G84" s="178"/>
      <c r="H84" s="178"/>
      <c r="I84" s="178"/>
      <c r="J84" s="179"/>
      <c r="K84" s="179"/>
      <c r="L84" s="179"/>
      <c r="M84" s="266"/>
      <c r="N84" s="260"/>
      <c r="O84" s="178"/>
      <c r="P84" s="178"/>
      <c r="Q84" s="178"/>
      <c r="R84" s="179"/>
      <c r="S84" s="179"/>
      <c r="T84" s="266"/>
      <c r="U84" s="179"/>
      <c r="V84" s="179"/>
      <c r="W84" s="259"/>
      <c r="X84" s="178"/>
      <c r="Y84" s="261"/>
      <c r="Z84" s="178"/>
      <c r="AA84" s="260"/>
      <c r="AB84" s="178"/>
      <c r="AC84" s="178"/>
      <c r="AD84" s="178"/>
      <c r="AE84" s="257"/>
      <c r="AF84" s="439"/>
      <c r="AG84" s="226"/>
      <c r="AH84" s="252"/>
      <c r="AI84" s="252"/>
      <c r="AJ84" s="226"/>
    </row>
    <row r="85" spans="1:36" ht="20.100000000000001" customHeight="1" x14ac:dyDescent="0.2">
      <c r="A85" s="255"/>
      <c r="B85" s="256" t="s">
        <v>147</v>
      </c>
      <c r="C85" s="257"/>
      <c r="D85" s="258">
        <v>1</v>
      </c>
      <c r="E85" s="178"/>
      <c r="F85" s="178"/>
      <c r="G85" s="178"/>
      <c r="H85" s="178"/>
      <c r="I85" s="178"/>
      <c r="J85" s="179"/>
      <c r="K85" s="179"/>
      <c r="L85" s="179"/>
      <c r="M85" s="259"/>
      <c r="N85" s="260"/>
      <c r="O85" s="178"/>
      <c r="P85" s="178"/>
      <c r="Q85" s="178"/>
      <c r="R85" s="179"/>
      <c r="S85" s="179"/>
      <c r="T85" s="259"/>
      <c r="U85" s="179"/>
      <c r="V85" s="179"/>
      <c r="W85" s="259"/>
      <c r="X85" s="178"/>
      <c r="Y85" s="261"/>
      <c r="Z85" s="178"/>
      <c r="AA85" s="260"/>
      <c r="AB85" s="178"/>
      <c r="AC85" s="178"/>
      <c r="AD85" s="178"/>
      <c r="AE85" s="257"/>
      <c r="AF85" s="439"/>
      <c r="AG85" s="226" t="str">
        <f>IF(MIN(E85:K85)&lt;0,"ERROR","OK")</f>
        <v>OK</v>
      </c>
      <c r="AH85" s="252"/>
      <c r="AI85" s="252"/>
      <c r="AJ85" s="226" t="str">
        <f>IF(MIN(N85:AD85)&lt;0,"ERROR","OK")</f>
        <v>OK</v>
      </c>
    </row>
    <row r="86" spans="1:36" ht="6" customHeight="1" x14ac:dyDescent="0.2">
      <c r="A86" s="138"/>
      <c r="B86" s="190"/>
      <c r="C86" s="79"/>
      <c r="D86" s="79"/>
      <c r="E86" s="79"/>
      <c r="F86" s="79"/>
      <c r="G86" s="79"/>
      <c r="H86" s="79"/>
      <c r="I86" s="79"/>
      <c r="J86" s="79"/>
      <c r="K86" s="79"/>
      <c r="L86" s="79"/>
      <c r="M86" s="79"/>
      <c r="N86" s="79"/>
      <c r="O86" s="79"/>
      <c r="P86" s="79"/>
      <c r="Q86" s="79"/>
      <c r="R86" s="79"/>
      <c r="S86" s="79"/>
      <c r="T86" s="254"/>
      <c r="U86" s="254"/>
      <c r="V86" s="254"/>
      <c r="W86" s="254"/>
      <c r="X86" s="254"/>
      <c r="Y86" s="254"/>
      <c r="Z86" s="254"/>
      <c r="AA86" s="254"/>
      <c r="AB86" s="254"/>
      <c r="AC86" s="79"/>
      <c r="AD86" s="79"/>
      <c r="AE86" s="79"/>
      <c r="AF86" s="439"/>
      <c r="AG86" s="440"/>
      <c r="AH86" s="252"/>
      <c r="AI86" s="252"/>
      <c r="AJ86" s="252"/>
    </row>
    <row r="87" spans="1:36" ht="6" customHeight="1" x14ac:dyDescent="0.2">
      <c r="A87" s="138"/>
      <c r="B87" s="144"/>
      <c r="C87" s="79"/>
      <c r="D87" s="79"/>
      <c r="E87" s="79"/>
      <c r="F87" s="79"/>
      <c r="G87" s="79"/>
      <c r="H87" s="79"/>
      <c r="I87" s="79"/>
      <c r="J87" s="79"/>
      <c r="K87" s="79"/>
      <c r="L87" s="79"/>
      <c r="M87" s="79"/>
      <c r="N87" s="79"/>
      <c r="O87" s="79"/>
      <c r="P87" s="79"/>
      <c r="Q87" s="79"/>
      <c r="R87" s="79"/>
      <c r="S87" s="79"/>
      <c r="T87" s="79"/>
      <c r="W87" s="250"/>
      <c r="X87" s="254"/>
      <c r="Y87" s="254"/>
      <c r="Z87" s="254"/>
      <c r="AA87" s="254"/>
      <c r="AB87" s="254"/>
      <c r="AC87" s="79"/>
      <c r="AD87" s="79"/>
      <c r="AE87" s="79"/>
      <c r="AF87" s="439"/>
      <c r="AG87" s="440"/>
      <c r="AH87" s="252"/>
      <c r="AI87" s="252"/>
      <c r="AJ87" s="252"/>
    </row>
    <row r="88" spans="1:36" ht="15" customHeight="1" x14ac:dyDescent="0.2">
      <c r="A88"/>
      <c r="B88" s="145" t="str">
        <f>"Version: "&amp;D95</f>
        <v>Version: 2.00.E1</v>
      </c>
      <c r="C88"/>
      <c r="D88"/>
      <c r="E88"/>
      <c r="F88"/>
      <c r="G88"/>
      <c r="H88"/>
      <c r="I88"/>
      <c r="J88"/>
      <c r="K88"/>
      <c r="L88"/>
      <c r="M88"/>
      <c r="N88"/>
      <c r="O88"/>
      <c r="P88"/>
      <c r="Q88"/>
      <c r="R88"/>
      <c r="S88"/>
      <c r="T88"/>
      <c r="W88" s="250"/>
      <c r="X88" s="253"/>
      <c r="Y88" s="253"/>
      <c r="Z88" s="253"/>
      <c r="AA88" s="253"/>
      <c r="AB88" s="253"/>
      <c r="AC88"/>
      <c r="AD88"/>
      <c r="AE88" s="146" t="s">
        <v>148</v>
      </c>
      <c r="AF88" s="439"/>
      <c r="AH88" s="252"/>
      <c r="AI88" s="252"/>
    </row>
    <row r="89" spans="1:36" ht="21" customHeight="1" x14ac:dyDescent="0.2">
      <c r="A89" s="147" t="s">
        <v>149</v>
      </c>
      <c r="B89" s="34" t="s">
        <v>150</v>
      </c>
      <c r="C89"/>
      <c r="D89"/>
      <c r="E89"/>
      <c r="F89"/>
      <c r="G89"/>
      <c r="H89"/>
      <c r="I89"/>
      <c r="J89"/>
      <c r="K89"/>
      <c r="L89"/>
      <c r="M89"/>
      <c r="N89"/>
      <c r="O89"/>
      <c r="P89"/>
      <c r="Q89"/>
      <c r="R89"/>
      <c r="S89"/>
      <c r="T89" s="253"/>
      <c r="U89" s="253"/>
      <c r="V89" s="253"/>
      <c r="W89" s="253"/>
      <c r="X89" s="253"/>
      <c r="Y89" s="253"/>
      <c r="Z89" s="253"/>
      <c r="AA89" s="253"/>
      <c r="AB89" s="252"/>
      <c r="AC89" s="123"/>
      <c r="AE89" s="46"/>
      <c r="AF89" s="252"/>
      <c r="AG89" s="252"/>
    </row>
    <row r="90" spans="1:36" ht="15" customHeight="1" x14ac:dyDescent="0.2">
      <c r="B90" s="34" t="s">
        <v>151</v>
      </c>
      <c r="T90" s="250"/>
      <c r="U90" s="250"/>
      <c r="V90" s="250"/>
      <c r="W90" s="250"/>
      <c r="X90" s="250"/>
      <c r="Y90" s="250"/>
      <c r="Z90" s="250"/>
      <c r="AB90" s="46"/>
      <c r="AE90" s="46"/>
      <c r="AF90" s="252"/>
    </row>
    <row r="91" spans="1:36" ht="20.100000000000001" customHeight="1" x14ac:dyDescent="0.2">
      <c r="T91" s="250"/>
      <c r="U91" s="250"/>
      <c r="V91" s="250"/>
      <c r="W91" s="250"/>
      <c r="X91" s="250"/>
      <c r="Y91" s="250"/>
      <c r="Z91" s="250"/>
      <c r="AE91" s="46"/>
      <c r="AF91" s="252"/>
    </row>
    <row r="92" spans="1:36" ht="15" customHeight="1" x14ac:dyDescent="0.2">
      <c r="B92" s="63"/>
      <c r="C92" s="148" t="s">
        <v>152</v>
      </c>
      <c r="D92" s="149" t="str">
        <f>AD2</f>
        <v>XXXXXX</v>
      </c>
      <c r="T92" s="250"/>
      <c r="U92" s="250"/>
      <c r="V92" s="250"/>
      <c r="W92" s="250"/>
      <c r="X92" s="250"/>
      <c r="Y92" s="250"/>
      <c r="Z92" s="250"/>
      <c r="AE92" s="46"/>
      <c r="AF92" s="252"/>
    </row>
    <row r="93" spans="1:36" ht="15" customHeight="1" x14ac:dyDescent="0.2">
      <c r="B93" s="70"/>
      <c r="D93" s="150" t="str">
        <f>AD1</f>
        <v>P_CRIRB_08</v>
      </c>
      <c r="T93" s="250"/>
      <c r="U93" s="250"/>
      <c r="V93" s="250"/>
      <c r="W93" s="250"/>
      <c r="X93" s="250"/>
      <c r="Y93" s="250"/>
      <c r="Z93" s="250"/>
      <c r="AE93" s="46"/>
      <c r="AF93" s="252"/>
    </row>
    <row r="94" spans="1:36" ht="15" customHeight="1" x14ac:dyDescent="0.2">
      <c r="B94" s="70"/>
      <c r="D94" s="151" t="str">
        <f>AD3</f>
        <v>DD.MM.YYYY</v>
      </c>
      <c r="T94" s="250"/>
      <c r="U94" s="250"/>
      <c r="V94" s="250"/>
      <c r="W94" s="250"/>
      <c r="X94" s="250"/>
      <c r="Y94" s="250"/>
      <c r="Z94" s="250"/>
      <c r="AE94" s="46"/>
      <c r="AF94" s="252"/>
    </row>
    <row r="95" spans="1:36" ht="15" customHeight="1" x14ac:dyDescent="0.2">
      <c r="B95" s="152"/>
      <c r="D95" s="153" t="s">
        <v>153</v>
      </c>
      <c r="T95" s="250"/>
      <c r="U95" s="250"/>
      <c r="V95" s="250"/>
      <c r="W95" s="250"/>
      <c r="X95" s="250"/>
      <c r="Y95" s="250"/>
      <c r="Z95" s="250"/>
      <c r="AE95" s="46"/>
      <c r="AF95" s="252"/>
    </row>
    <row r="96" spans="1:36" ht="15" customHeight="1" x14ac:dyDescent="0.2">
      <c r="B96" s="70"/>
      <c r="D96" s="150" t="str">
        <f>D8</f>
        <v>col. 01</v>
      </c>
      <c r="T96" s="250"/>
      <c r="U96" s="250"/>
      <c r="V96" s="250"/>
      <c r="W96" s="250"/>
      <c r="X96" s="250"/>
      <c r="Y96" s="250"/>
      <c r="Z96" s="250"/>
      <c r="AE96" s="46"/>
      <c r="AF96" s="252"/>
    </row>
    <row r="97" spans="2:32" ht="15" customHeight="1" x14ac:dyDescent="0.2">
      <c r="B97" s="77"/>
      <c r="C97" s="57"/>
      <c r="D97" s="154">
        <f>COUNTIF(D101:AA103,"ERROR")+COUNTIF(AD17:AG83,"ERROR")+COUNTIF(E9,"ERROR")</f>
        <v>0</v>
      </c>
      <c r="T97" s="250"/>
      <c r="U97" s="250"/>
      <c r="V97" s="250"/>
      <c r="W97" s="250"/>
      <c r="X97" s="250"/>
      <c r="Y97" s="250"/>
      <c r="Z97" s="250"/>
      <c r="AE97" s="46"/>
      <c r="AF97" s="252"/>
    </row>
    <row r="98" spans="2:32" ht="16.5" customHeight="1" x14ac:dyDescent="0.2">
      <c r="B98" s="46"/>
      <c r="C98" s="155"/>
      <c r="T98" s="250"/>
      <c r="U98" s="250"/>
      <c r="V98" s="250"/>
      <c r="W98" s="250"/>
      <c r="X98" s="250"/>
      <c r="Y98" s="250"/>
      <c r="Z98" s="250"/>
      <c r="AB98" s="46"/>
      <c r="AE98" s="46"/>
      <c r="AF98" s="252"/>
    </row>
    <row r="99" spans="2:32" x14ac:dyDescent="0.2">
      <c r="B99" s="46"/>
      <c r="C99" s="155"/>
      <c r="D99" s="46"/>
      <c r="T99" s="250"/>
      <c r="U99" s="250"/>
      <c r="V99" s="250"/>
      <c r="W99" s="250"/>
      <c r="X99" s="250"/>
      <c r="Y99" s="250"/>
      <c r="Z99" s="250"/>
      <c r="AB99" s="46"/>
      <c r="AE99" s="46"/>
      <c r="AF99" s="252"/>
    </row>
    <row r="100" spans="2:32" x14ac:dyDescent="0.2">
      <c r="D100" s="156" t="s">
        <v>104</v>
      </c>
      <c r="E100" s="156" t="s">
        <v>105</v>
      </c>
      <c r="F100" s="156"/>
      <c r="G100" s="156"/>
      <c r="H100" s="156"/>
      <c r="I100" s="156" t="s">
        <v>106</v>
      </c>
      <c r="J100" s="156" t="s">
        <v>107</v>
      </c>
      <c r="K100" s="156" t="s">
        <v>108</v>
      </c>
      <c r="L100" s="156" t="s">
        <v>109</v>
      </c>
      <c r="M100" s="156" t="s">
        <v>110</v>
      </c>
      <c r="N100" s="156" t="s">
        <v>111</v>
      </c>
      <c r="O100" s="156" t="s">
        <v>112</v>
      </c>
      <c r="P100" s="156" t="s">
        <v>113</v>
      </c>
      <c r="Q100" s="156" t="s">
        <v>114</v>
      </c>
      <c r="R100" s="156" t="s">
        <v>115</v>
      </c>
      <c r="S100" s="156" t="s">
        <v>116</v>
      </c>
      <c r="T100" s="240" t="s">
        <v>117</v>
      </c>
      <c r="U100" s="240" t="s">
        <v>118</v>
      </c>
      <c r="V100" s="240" t="s">
        <v>119</v>
      </c>
      <c r="W100" s="240" t="s">
        <v>120</v>
      </c>
      <c r="X100" s="240" t="s">
        <v>121</v>
      </c>
      <c r="Y100" s="240" t="s">
        <v>122</v>
      </c>
      <c r="Z100" s="240" t="s">
        <v>123</v>
      </c>
      <c r="AA100" s="156" t="s">
        <v>124</v>
      </c>
      <c r="AB100" s="46"/>
      <c r="AE100" s="46"/>
      <c r="AF100" s="252"/>
    </row>
    <row r="101" spans="2:32" x14ac:dyDescent="0.2">
      <c r="B101" s="157" t="s">
        <v>154</v>
      </c>
      <c r="C101" s="158"/>
      <c r="D101" s="46"/>
      <c r="E101" s="55"/>
      <c r="F101" s="55"/>
      <c r="G101" s="55"/>
      <c r="H101" s="55"/>
      <c r="I101" s="55"/>
      <c r="J101" s="55"/>
      <c r="K101" s="55"/>
      <c r="L101" s="55"/>
      <c r="M101" s="55"/>
      <c r="N101" s="75" t="str">
        <f>IF(ROUND(I17+L17+M17,0)=ROUND(N20+N21+N22+N23+N24,),"OK","ERROR")</f>
        <v>OK</v>
      </c>
      <c r="O101" s="46"/>
      <c r="P101" s="46"/>
      <c r="Q101" s="46"/>
      <c r="R101" s="46"/>
      <c r="S101" s="46"/>
      <c r="T101" s="251"/>
      <c r="U101" s="251"/>
      <c r="V101" s="251"/>
      <c r="W101" s="251"/>
      <c r="X101" s="251"/>
      <c r="Y101" s="251"/>
      <c r="Z101" s="251"/>
      <c r="AA101" s="55"/>
      <c r="AB101" s="46"/>
      <c r="AE101" s="46"/>
      <c r="AF101" s="252"/>
    </row>
    <row r="102" spans="2:32" x14ac:dyDescent="0.2">
      <c r="B102" s="157" t="s">
        <v>155</v>
      </c>
      <c r="C102" s="158"/>
      <c r="D102" s="46"/>
      <c r="E102" s="46"/>
      <c r="F102" s="46"/>
      <c r="G102" s="46"/>
      <c r="H102" s="46"/>
      <c r="I102" s="46"/>
      <c r="J102" s="46"/>
      <c r="K102" s="46"/>
      <c r="L102" s="46"/>
      <c r="M102" s="46"/>
      <c r="N102" s="75" t="str">
        <f>IF(ROUND(I44+L44+M44,0)=ROUND(SUM(N48:N83),0),"OK","ERROR")</f>
        <v>OK</v>
      </c>
      <c r="O102" s="46"/>
      <c r="P102" s="46"/>
      <c r="Q102" s="46"/>
      <c r="R102" s="46"/>
      <c r="S102" s="46"/>
      <c r="T102" s="252"/>
      <c r="U102" s="252"/>
      <c r="V102" s="252"/>
      <c r="W102" s="252"/>
      <c r="X102" s="252"/>
      <c r="Y102" s="252"/>
      <c r="Z102" s="252"/>
      <c r="AA102" s="46"/>
      <c r="AB102" s="46"/>
      <c r="AC102" s="46"/>
      <c r="AE102" s="46"/>
      <c r="AF102" s="252"/>
    </row>
    <row r="103" spans="2:32" x14ac:dyDescent="0.2">
      <c r="B103" s="157" t="s">
        <v>156</v>
      </c>
      <c r="C103" s="158"/>
      <c r="D103" s="46"/>
      <c r="E103" s="75" t="str">
        <f>IF(ROUND(E32,0)&lt;=ROUND(E31,0),"OK","ERROR")</f>
        <v>OK</v>
      </c>
      <c r="F103" s="75"/>
      <c r="G103" s="75"/>
      <c r="H103" s="75"/>
      <c r="I103" s="75" t="str">
        <f>IF(ROUND(I32,0)&lt;=ROUND(I31,0),"OK","ERROR")</f>
        <v>OK</v>
      </c>
      <c r="J103" s="75" t="str">
        <f>IF(ROUND(J32,0)&lt;=ROUND(J31,0),"OK","ERROR")</f>
        <v>OK</v>
      </c>
      <c r="K103" s="75" t="str">
        <f>IF(ROUND(K32,0)&lt;=ROUND(K31,0),"OK","ERROR")</f>
        <v>OK</v>
      </c>
      <c r="L103" s="46"/>
      <c r="M103" s="46"/>
      <c r="N103" s="75" t="str">
        <f>IF(ROUND(N32,0)&lt;=ROUND(N31,0),"OK","ERROR")</f>
        <v>OK</v>
      </c>
      <c r="O103" s="46"/>
      <c r="P103" s="46"/>
      <c r="Q103" s="46"/>
      <c r="R103" s="46"/>
      <c r="S103" s="46"/>
      <c r="T103" s="252"/>
      <c r="U103" s="252"/>
      <c r="V103" s="252"/>
      <c r="W103" s="252"/>
      <c r="X103" s="226" t="str">
        <f>IF(ROUND(AA32,0)&lt;=ROUND(AA31,0),"OK","ERROR")</f>
        <v>OK</v>
      </c>
      <c r="Y103" s="226" t="str">
        <f>IF(ROUND(AB32,0)&lt;=ROUND(AB31,0),"OK","ERROR")</f>
        <v>OK</v>
      </c>
      <c r="Z103" s="226" t="str">
        <f>IF(ROUND(AC32,0)&lt;=ROUND(AC31,0),"OK","ERROR")</f>
        <v>OK</v>
      </c>
      <c r="AA103" s="75" t="str">
        <f>IF(ROUND(AD32,0)&lt;=ROUND(AD31,0),"OK","ERROR")</f>
        <v>OK</v>
      </c>
      <c r="AB103" s="46"/>
      <c r="AE103" s="46"/>
      <c r="AF103" s="252"/>
    </row>
    <row r="104" spans="2:32" x14ac:dyDescent="0.2">
      <c r="T104" s="250"/>
      <c r="U104" s="250"/>
      <c r="V104" s="250"/>
      <c r="W104" s="250"/>
      <c r="X104" s="250"/>
      <c r="Y104" s="250"/>
      <c r="Z104" s="250"/>
    </row>
    <row r="105" spans="2:32" x14ac:dyDescent="0.2">
      <c r="T105" s="250"/>
      <c r="U105" s="250"/>
      <c r="V105" s="250"/>
      <c r="W105" s="250"/>
      <c r="X105" s="250"/>
      <c r="Y105" s="250"/>
      <c r="Z105" s="250"/>
    </row>
    <row r="106" spans="2:32" x14ac:dyDescent="0.2">
      <c r="T106" s="250"/>
      <c r="U106" s="250"/>
      <c r="V106" s="250"/>
      <c r="W106" s="250"/>
      <c r="X106" s="250"/>
      <c r="Y106" s="250"/>
      <c r="Z106" s="250"/>
    </row>
    <row r="107" spans="2:32" x14ac:dyDescent="0.2">
      <c r="T107" s="250"/>
      <c r="U107" s="250"/>
      <c r="V107" s="250"/>
      <c r="W107" s="250"/>
      <c r="X107" s="250"/>
      <c r="Y107" s="250"/>
      <c r="Z107" s="250"/>
    </row>
  </sheetData>
  <mergeCells count="3">
    <mergeCell ref="J13:L13"/>
    <mergeCell ref="L14:L15"/>
    <mergeCell ref="M14:M15"/>
  </mergeCells>
  <phoneticPr fontId="28" type="noConversion"/>
  <dataValidations count="1">
    <dataValidation type="list" showInputMessage="1" showErrorMessage="1" sqref="D9" xr:uid="{3ED4E15E-DB7D-4456-BC80-A1D99FD4D542}">
      <formula1>"YES,NO"</formula1>
    </dataValidation>
  </dataValidations>
  <pageMargins left="0.39370078740157483" right="0.39370078740157483" top="0.39370078740157483" bottom="0.39370078740157483" header="0.19685039370078741" footer="0.19685039370078741"/>
  <pageSetup paperSize="9" scale="54" pageOrder="overThenDown" orientation="portrait" r:id="rId1"/>
  <headerFooter alignWithMargins="0">
    <oddFooter>&amp;L&amp;"Arial,Fett"SNB Confidential&amp;C&amp;D&amp;RPage &amp;P</oddFooter>
  </headerFooter>
  <colBreaks count="3" manualBreakCount="3">
    <brk id="13" max="1048575" man="1"/>
    <brk id="20" min="16" max="84" man="1"/>
    <brk id="28" max="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SP_Note xmlns="http://schemas.microsoft.com/sharepoint/v3/fields">
      <Terms xmlns="http://schemas.microsoft.com/office/infopath/2007/PartnerControls">
        <TermInfo xmlns="http://schemas.microsoft.com/office/infopath/2007/PartnerControls">
          <TermName xmlns="http://schemas.microsoft.com/office/infopath/2007/PartnerControls">221.1 Verordnungen</TermName>
          <TermId xmlns="http://schemas.microsoft.com/office/infopath/2007/PartnerControls">9ccfc3c1-5885-4211-a0e7-6ae7b62a06d9</TermId>
        </TermInfo>
      </Terms>
    </OSP_Note>
    <_dlc_DocId xmlns="1344328b-cc1d-4c61-9763-d7c2eccf962e">3021-T-2-96226</_dlc_DocId>
    <_dlc_DocIdUrl xmlns="1344328b-cc1d-4c61-9763-d7c2eccf962e">
      <Url>https://dok.finma.ch/sites/3021-T/_layouts/15/DocIdRedir.aspx?ID=3021-T-2-96226</Url>
      <Description>3021-T-2-96226</Description>
    </_dlc_DocIdUrl>
    <DocumentDate xmlns="05A287B8-89EF-4885-8448-F0048F3C359E">2022-06-30T16:33:01+00:00</DocumentDate>
    <Topic_Note xmlns="http://schemas.microsoft.com/sharepoint/v3/fields">
      <Terms xmlns="http://schemas.microsoft.com/office/infopath/2007/PartnerControls"/>
    </Topic_Note>
    <ToBeArchived xmlns="05a287b8-89ef-4885-8448-f0048f3c359e">Ja</ToBeArchived>
    <OU_Note xmlns="http://schemas.microsoft.com/sharepoint/v3/fields">
      <Terms xmlns="http://schemas.microsoft.com/office/infopath/2007/PartnerControls">
        <TermInfo xmlns="http://schemas.microsoft.com/office/infopath/2007/PartnerControls">
          <TermName xmlns="http://schemas.microsoft.com/office/infopath/2007/PartnerControls">S-REG</TermName>
          <TermId xmlns="http://schemas.microsoft.com/office/infopath/2007/PartnerControls">8878274e-4d99-423b-811c-57bec7559333</TermId>
        </TermInfo>
      </Terms>
    </OU_Note>
    <RetentionPeriod xmlns="05A287B8-89EF-4885-8448-F0048F3C359E">10</RetentionPeriod>
  </documentManagement>
</p:properties>
</file>

<file path=customXml/item3.xml><?xml version="1.0" encoding="utf-8"?>
<ct:contentTypeSchema xmlns:ct="http://schemas.microsoft.com/office/2006/metadata/contentType" xmlns:ma="http://schemas.microsoft.com/office/2006/metadata/properties/metaAttributes" ct:_="" ma:_="" ma:contentTypeName="Finma Document" ma:contentTypeID="0x0101003951D1F36BC944E987AD610ADE6A10C300BBE8F1D1C94D7247BD598B15EBF6B490" ma:contentTypeVersion="10" ma:contentTypeDescription="Ein neues Dokument erstellen." ma:contentTypeScope="" ma:versionID="ff54d9b6557cda81f45ba1c35ef2b782">
  <xsd:schema xmlns:xsd="http://www.w3.org/2001/XMLSchema" xmlns:xs="http://www.w3.org/2001/XMLSchema" xmlns:p="http://schemas.microsoft.com/office/2006/metadata/properties" xmlns:ns2="1344328b-cc1d-4c61-9763-d7c2eccf962e" xmlns:ns3="http://schemas.microsoft.com/sharepoint/v3/fields" xmlns:ns4="05A287B8-89EF-4885-8448-F0048F3C359E" xmlns:ns5="05a287b8-89ef-4885-8448-f0048f3c359e" targetNamespace="http://schemas.microsoft.com/office/2006/metadata/properties" ma:root="true" ma:fieldsID="fdfe65954c35df39aa27efafa23f527c" ns2:_="" ns3:_="" ns4:_="" ns5:_="">
    <xsd:import namespace="1344328b-cc1d-4c61-9763-d7c2eccf962e"/>
    <xsd:import namespace="http://schemas.microsoft.com/sharepoint/v3/fields"/>
    <xsd:import namespace="05A287B8-89EF-4885-8448-F0048F3C359E"/>
    <xsd:import namespace="05a287b8-89ef-4885-8448-f0048f3c359e"/>
    <xsd:element name="properties">
      <xsd:complexType>
        <xsd:sequence>
          <xsd:element name="documentManagement">
            <xsd:complexType>
              <xsd:all>
                <xsd:element ref="ns2:_dlc_DocId" minOccurs="0"/>
                <xsd:element ref="ns2:_dlc_DocIdUrl" minOccurs="0"/>
                <xsd:element ref="ns2:_dlc_DocIdPersistId" minOccurs="0"/>
                <xsd:element ref="ns3:Topic_Note" minOccurs="0"/>
                <xsd:element ref="ns3:OU_Note" minOccurs="0"/>
                <xsd:element ref="ns3:OSP_Note" minOccurs="0"/>
                <xsd:element ref="ns4:RetentionPeriod" minOccurs="0"/>
                <xsd:element ref="ns5:ToBeArchived" minOccurs="0"/>
                <xsd:element ref="ns4:DocumentDat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44328b-cc1d-4c61-9763-d7c2eccf962e"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Topic_Note" ma:index="14" nillable="true" ma:taxonomy="true" ma:internalName="Topic_Note" ma:taxonomyFieldName="Topic" ma:displayName="Thema" ma:readOnly="false" ma:default="" ma:fieldId="{a64374eb-6e28-4d6b-ae22-c24ecbfd0ec3}" ma:sspId="27609f53-2d13-42be-a2b4-fd8d7f3f64db" ma:termSetId="7b4b023d-5e9a-475b-a148-dfe01b6a8d09" ma:anchorId="00000000-0000-0000-0000-000000000000" ma:open="true" ma:isKeyword="false">
      <xsd:complexType>
        <xsd:sequence>
          <xsd:element ref="pc:Terms" minOccurs="0" maxOccurs="1"/>
        </xsd:sequence>
      </xsd:complexType>
    </xsd:element>
    <xsd:element name="OU_Note" ma:index="16" nillable="true" ma:taxonomy="true" ma:internalName="OU_Note" ma:taxonomyFieldName="OU" ma:displayName="Organisationseinheit" ma:readOnly="false" ma:default="2;#S-REG|8878274e-4d99-423b-811c-57bec7559333" ma:fieldId="{fcb30f0d-baee-4a7e-876f-d65b0367c7a8}" ma:sspId="27609f53-2d13-42be-a2b4-fd8d7f3f64db" ma:termSetId="2e7da289-48a2-42d8-b875-47a1903a1d9d" ma:anchorId="00000000-0000-0000-0000-000000000000" ma:open="false" ma:isKeyword="false">
      <xsd:complexType>
        <xsd:sequence>
          <xsd:element ref="pc:Terms" minOccurs="0" maxOccurs="1"/>
        </xsd:sequence>
      </xsd:complexType>
    </xsd:element>
    <xsd:element name="OSP_Note" ma:index="18" nillable="true" ma:taxonomy="true" ma:internalName="OSP_Note" ma:taxonomyFieldName="OSP" ma:displayName="Ordnungssystemposition" ma:readOnly="false" ma:fieldId="{47fc1aad-a32f-4b87-b398-8d261b0da966}" ma:sspId="27609f53-2d13-42be-a2b4-fd8d7f3f64db" ma:termSetId="6eefd7ee-d6f6-47de-bb49-f1d342020326"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5A287B8-89EF-4885-8448-F0048F3C359E" elementFormDefault="qualified">
    <xsd:import namespace="http://schemas.microsoft.com/office/2006/documentManagement/types"/>
    <xsd:import namespace="http://schemas.microsoft.com/office/infopath/2007/PartnerControls"/>
    <xsd:element name="RetentionPeriod" ma:index="19" nillable="true" ma:displayName="Aufbewahrungsfrist" ma:description="Aufbewahrungsfrist des Dossiers" ma:hidden="true" ma:internalName="RetentionPeriod" ma:readOnly="false">
      <xsd:simpleType>
        <xsd:restriction base="dms:Text"/>
      </xsd:simpleType>
    </xsd:element>
    <xsd:element name="DocumentDate" ma:index="21" ma:displayName="Datum" ma:default="[today]" ma:description="Dokumentendatum" ma:format="DateOnly" ma:internalName="DocumentDate"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5a287b8-89ef-4885-8448-f0048f3c359e" elementFormDefault="qualified">
    <xsd:import namespace="http://schemas.microsoft.com/office/2006/documentManagement/types"/>
    <xsd:import namespace="http://schemas.microsoft.com/office/infopath/2007/PartnerControls"/>
    <xsd:element name="ToBeArchived" ma:index="20" nillable="true" ma:displayName="Archivwürdig" ma:description="Soll das Dossier archiviert werden" ma:hidden="true" ma:internalName="ToBeArchived"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A7313CF-040F-45A1-9B81-8CA4DF3A4C8A}"/>
</file>

<file path=customXml/itemProps2.xml><?xml version="1.0" encoding="utf-8"?>
<ds:datastoreItem xmlns:ds="http://schemas.openxmlformats.org/officeDocument/2006/customXml" ds:itemID="{D25D7DE2-B665-40D3-905D-F3F6A1A43E1D}"/>
</file>

<file path=customXml/itemProps3.xml><?xml version="1.0" encoding="utf-8"?>
<ds:datastoreItem xmlns:ds="http://schemas.openxmlformats.org/officeDocument/2006/customXml" ds:itemID="{6A00F840-1FB8-4D73-B1B9-8B658733BA8D}"/>
</file>

<file path=customXml/itemProps4.xml><?xml version="1.0" encoding="utf-8"?>
<ds:datastoreItem xmlns:ds="http://schemas.openxmlformats.org/officeDocument/2006/customXml" ds:itemID="{2DBCF058-A25F-4234-BBEC-7B3180002EA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17</vt:i4>
      </vt:variant>
      <vt:variant>
        <vt:lpstr>Named Ranges</vt:lpstr>
      </vt:variant>
      <vt:variant>
        <vt:i4>35</vt:i4>
      </vt:variant>
    </vt:vector>
  </HeadingPairs>
  <TitlesOfParts>
    <vt:vector size="52" baseType="lpstr">
      <vt:lpstr>Delivery note</vt:lpstr>
      <vt:lpstr>P_CRIRB_01.MELD</vt:lpstr>
      <vt:lpstr>P_CRIRB_02.MELD</vt:lpstr>
      <vt:lpstr>P_CRIRB_03.MELD</vt:lpstr>
      <vt:lpstr>P_CRIRB_04.MELD</vt:lpstr>
      <vt:lpstr>P_CRIRB_05.MELD</vt:lpstr>
      <vt:lpstr>P_CRIRB_06.MELD</vt:lpstr>
      <vt:lpstr>P_CRIRB_07.MELD</vt:lpstr>
      <vt:lpstr>P_CRIRB_08.MELD</vt:lpstr>
      <vt:lpstr>P_CRIRB_09.MELD</vt:lpstr>
      <vt:lpstr>P_CRIRB_10.MELD</vt:lpstr>
      <vt:lpstr>P_CRIRB_11.MELD</vt:lpstr>
      <vt:lpstr>P_CRIRB_12.MELD</vt:lpstr>
      <vt:lpstr>P_CRIRB_13.MELD</vt:lpstr>
      <vt:lpstr>P_CRIRB_14.MELD</vt:lpstr>
      <vt:lpstr>P_CRIRB_15.MELD</vt:lpstr>
      <vt:lpstr>P_CRIRB_09.MELD_deleted</vt:lpstr>
      <vt:lpstr>P_Subtitle</vt:lpstr>
      <vt:lpstr>P_Title</vt:lpstr>
      <vt:lpstr>'Delivery note'!Print_Area</vt:lpstr>
      <vt:lpstr>P_CRIRB_01.MELD!Print_Area</vt:lpstr>
      <vt:lpstr>P_CRIRB_02.MELD!Print_Area</vt:lpstr>
      <vt:lpstr>P_CRIRB_03.MELD!Print_Area</vt:lpstr>
      <vt:lpstr>P_CRIRB_04.MELD!Print_Area</vt:lpstr>
      <vt:lpstr>P_CRIRB_05.MELD!Print_Area</vt:lpstr>
      <vt:lpstr>P_CRIRB_06.MELD!Print_Area</vt:lpstr>
      <vt:lpstr>P_CRIRB_07.MELD!Print_Area</vt:lpstr>
      <vt:lpstr>P_CRIRB_08.MELD!Print_Area</vt:lpstr>
      <vt:lpstr>P_CRIRB_09.MELD!Print_Area</vt:lpstr>
      <vt:lpstr>P_CRIRB_09.MELD_deleted!Print_Area</vt:lpstr>
      <vt:lpstr>P_CRIRB_10.MELD!Print_Area</vt:lpstr>
      <vt:lpstr>P_CRIRB_11.MELD!Print_Area</vt:lpstr>
      <vt:lpstr>P_CRIRB_12.MELD!Print_Area</vt:lpstr>
      <vt:lpstr>P_CRIRB_13.MELD!Print_Area</vt:lpstr>
      <vt:lpstr>P_CRIRB_14.MELD!Print_Area</vt:lpstr>
      <vt:lpstr>P_CRIRB_15.MELD!Print_Area</vt:lpstr>
      <vt:lpstr>P_CRIRB_01.MELD!Print_Titles</vt:lpstr>
      <vt:lpstr>P_CRIRB_02.MELD!Print_Titles</vt:lpstr>
      <vt:lpstr>P_CRIRB_03.MELD!Print_Titles</vt:lpstr>
      <vt:lpstr>P_CRIRB_04.MELD!Print_Titles</vt:lpstr>
      <vt:lpstr>P_CRIRB_05.MELD!Print_Titles</vt:lpstr>
      <vt:lpstr>P_CRIRB_06.MELD!Print_Titles</vt:lpstr>
      <vt:lpstr>P_CRIRB_07.MELD!Print_Titles</vt:lpstr>
      <vt:lpstr>P_CRIRB_08.MELD!Print_Titles</vt:lpstr>
      <vt:lpstr>P_CRIRB_09.MELD!Print_Titles</vt:lpstr>
      <vt:lpstr>P_CRIRB_09.MELD_deleted!Print_Titles</vt:lpstr>
      <vt:lpstr>P_CRIRB_10.MELD!Print_Titles</vt:lpstr>
      <vt:lpstr>P_CRIRB_11.MELD!Print_Titles</vt:lpstr>
      <vt:lpstr>P_CRIRB_12.MELD!Print_Titles</vt:lpstr>
      <vt:lpstr>P_CRIRB_13.MELD!Print_Titles</vt:lpstr>
      <vt:lpstr>P_CRIRB_14.MELD!Print_Titles</vt:lpstr>
      <vt:lpstr>P_CRIRB_15.MELD!Print_Titles</vt:lpstr>
    </vt:vector>
  </TitlesOfParts>
  <Company>FINMA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Wunderli Dan</dc:creator>
  <cp:lastModifiedBy>Wunderli Dan</cp:lastModifiedBy>
  <dcterms:created xsi:type="dcterms:W3CDTF">2021-02-17T08:05:44Z</dcterms:created>
  <dcterms:modified xsi:type="dcterms:W3CDTF">2022-06-30T13:46:47Z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0x0101003951D1F36BC944E987AD610ADE6A10C300BBE8F1D1C94D7247BD598B15EBF6B490</vt:lpwstr>
  </property>
  <property fmtid="{D5CDD505-2E9C-101B-9397-08002B2CF9AE}" pid="3" name="FinmaCrmEntityIDs">
    <vt:lpwstr/>
  </property>
  <property fmtid="{D5CDD505-2E9C-101B-9397-08002B2CF9AE}" pid="4" name="FinmaCategory">
    <vt:lpwstr/>
  </property>
  <property fmtid="{D5CDD505-2E9C-101B-9397-08002B2CF9AE}" pid="5" name="FinmaCatchphrases">
    <vt:lpwstr/>
  </property>
  <property fmtid="{D5CDD505-2E9C-101B-9397-08002B2CF9AE}" pid="6" name="FinmaCaseStatus">
    <vt:lpwstr>1;#Aktiv|7439e81f-a110-4e88-a7af-acf8d4806223</vt:lpwstr>
  </property>
  <property fmtid="{D5CDD505-2E9C-101B-9397-08002B2CF9AE}" pid="7" name="_dlc_DocIdItemGuid">
    <vt:lpwstr>6c3521b5-d69b-4b92-924c-cb2576d2e703</vt:lpwstr>
  </property>
  <property fmtid="{D5CDD505-2E9C-101B-9397-08002B2CF9AE}" pid="8" name="OSP">
    <vt:lpwstr>18;#221.1 Verordnungen|9ccfc3c1-5885-4211-a0e7-6ae7b62a06d9</vt:lpwstr>
  </property>
  <property fmtid="{D5CDD505-2E9C-101B-9397-08002B2CF9AE}" pid="9" name="Topic">
    <vt:lpwstr/>
  </property>
  <property fmtid="{D5CDD505-2E9C-101B-9397-08002B2CF9AE}" pid="10" name="OU">
    <vt:lpwstr>2;#S-REG|8878274e-4d99-423b-811c-57bec7559333</vt:lpwstr>
  </property>
</Properties>
</file>